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805" lockStructure="1"/>
  <bookViews>
    <workbookView xWindow="-15" yWindow="6075" windowWidth="28830" windowHeight="6135" tabRatio="639"/>
  </bookViews>
  <sheets>
    <sheet name="入力ｼｰﾄ" sheetId="9" r:id="rId1"/>
    <sheet name="工事申込書" sheetId="3" r:id="rId2"/>
    <sheet name="工事申込書_副" sheetId="10" r:id="rId3"/>
    <sheet name="設計審査申請書" sheetId="4" r:id="rId4"/>
    <sheet name="工事承認書" sheetId="5" r:id="rId5"/>
    <sheet name="材料一覧表1" sheetId="6" r:id="rId6"/>
    <sheet name="材料一覧表2" sheetId="19" r:id="rId7"/>
    <sheet name="着工届" sheetId="7" r:id="rId8"/>
    <sheet name="分岐工事施工届" sheetId="13" r:id="rId9"/>
    <sheet name="竣工検査申請書" sheetId="12" r:id="rId10"/>
    <sheet name="竣工検査表" sheetId="11" r:id="rId11"/>
    <sheet name="竣工検査願" sheetId="8" r:id="rId12"/>
    <sheet name="公道内使用材料表" sheetId="15" r:id="rId13"/>
    <sheet name="給水開始申込書" sheetId="16" r:id="rId14"/>
    <sheet name="工事取下届" sheetId="17" r:id="rId15"/>
    <sheet name="メンテナンス記録" sheetId="14" r:id="rId16"/>
  </sheets>
  <definedNames>
    <definedName name="Header口径">入力ｼｰﾄ!$AR$67</definedName>
    <definedName name="Header使用">入力ｼｰﾄ!$AR$67</definedName>
    <definedName name="PP管">入力ｼｰﾄ!$AJ$64</definedName>
    <definedName name="PP管口径">入力ｼｰﾄ!$AR$64</definedName>
    <definedName name="PP口径">入力ｼｰﾄ!$AR$64</definedName>
    <definedName name="_xlnm.Print_Area" localSheetId="13">給水開始申込書!$C$3:$AO$48</definedName>
    <definedName name="_xlnm.Print_Area" localSheetId="12">公道内使用材料表!$C$3:$AM$33</definedName>
    <definedName name="_xlnm.Print_Area" localSheetId="14">工事取下届!$C$3:$AM$35</definedName>
    <definedName name="_xlnm.Print_Area" localSheetId="4">工事承認書!$C$3:$AM$52</definedName>
    <definedName name="_xlnm.Print_Area" localSheetId="1">工事申込書!$C$3:$AM$53</definedName>
    <definedName name="_xlnm.Print_Area" localSheetId="2">工事申込書_副!$C$3:$AM$52</definedName>
    <definedName name="_xlnm.Print_Area" localSheetId="5">材料一覧表1!$C$3:$AM$37</definedName>
    <definedName name="_xlnm.Print_Area" localSheetId="6">材料一覧表2!$C$3:$AM$37</definedName>
    <definedName name="_xlnm.Print_Area" localSheetId="11">竣工検査願!$D$3:$AN$56</definedName>
    <definedName name="_xlnm.Print_Area" localSheetId="9">竣工検査申請書!$C$3:$BI$39</definedName>
    <definedName name="_xlnm.Print_Area" localSheetId="10">竣工検査表!$C$3:$AM$30</definedName>
    <definedName name="_xlnm.Print_Area" localSheetId="3">設計審査申請書!$C$3:$AM$52</definedName>
    <definedName name="_xlnm.Print_Area" localSheetId="7">着工届!$C$3:$AM$57</definedName>
    <definedName name="_xlnm.Print_Area" localSheetId="8">分岐工事施工届!$C$3:$AM$57</definedName>
    <definedName name="SGP_VB管">入力ｼｰﾄ!$AK$64</definedName>
    <definedName name="SGP口径">入力ｼｰﾄ!$AR$65</definedName>
    <definedName name="SN">入力ｼｰﾄ!$AB$2</definedName>
    <definedName name="Ver">入力ｼｰﾄ!$AB$1</definedName>
    <definedName name="VP管">入力ｼｰﾄ!$AK$66</definedName>
    <definedName name="VP口径">入力ｼｰﾄ!$AR$68</definedName>
    <definedName name="XPEP管">入力ｼｰﾄ!$AJ$66</definedName>
    <definedName name="XPEP口径">入力ｼｰﾄ!$AR$66</definedName>
    <definedName name="ウォータハンマ">入力ｼｰﾄ!$AJ$92</definedName>
    <definedName name="サドル分水栓価格表">公道内使用材料表!$AQ$21:$AV$26</definedName>
    <definedName name="ﾍｯﾀﾞ配管">入力ｼｰﾄ!$AL$66</definedName>
    <definedName name="メータ位置">入力ｼｰﾄ!$AJ$91</definedName>
    <definedName name="ﾒｰﾀ工事">入力ｼｰﾄ!$AK$63</definedName>
    <definedName name="ライニング鋼管口径">入力ｼｰﾄ!$AR$65</definedName>
    <definedName name="家屋所有者氏名">入力ｼｰﾄ!$L$47</definedName>
    <definedName name="家屋所有者住所">入力ｼｰﾄ!$L$46</definedName>
    <definedName name="完成申請日">入力ｼｰﾄ!$L$84</definedName>
    <definedName name="希望検査日">入力ｼｰﾄ!$L$87</definedName>
    <definedName name="給水管所有者氏名">入力ｼｰﾄ!$L$49</definedName>
    <definedName name="給水管所有者住所">入力ｼｰﾄ!$L$48</definedName>
    <definedName name="給水栓数">入力ｼｰﾄ!$L$62</definedName>
    <definedName name="工事開始予定日">入力ｼｰﾄ!$L$77</definedName>
    <definedName name="工事完成予定日">入力ｼｰﾄ!$L$81</definedName>
    <definedName name="工事見積額">入力ｼｰﾄ!$L$76</definedName>
    <definedName name="工事写真">入力ｼｰﾄ!$AJ$95</definedName>
    <definedName name="工事種別">入力ｼｰﾄ!$L$54</definedName>
    <definedName name="工事竣工日">入力ｼｰﾄ!$L$86</definedName>
    <definedName name="工事場所住所">入力ｼｰﾄ!$L$53</definedName>
    <definedName name="工事場所判定">入力ｼｰﾄ!$AJ$52</definedName>
    <definedName name="工事申込日">入力ｼｰﾄ!$L$74</definedName>
    <definedName name="工事着工日">入力ｼｰﾄ!$L$85</definedName>
    <definedName name="市長名">入力ｼｰﾄ!$L$23</definedName>
    <definedName name="止水栓オフセット">入力ｼｰﾄ!$AJ$90</definedName>
    <definedName name="事業者住所">入力ｼｰﾄ!$L$26</definedName>
    <definedName name="事業者代表者氏名">入力ｼｰﾄ!$L$28</definedName>
    <definedName name="事業者電話">入力ｼｰﾄ!$L$30</definedName>
    <definedName name="事業者番号">入力ｼｰﾄ!$L$29</definedName>
    <definedName name="事業者名">入力ｼｰﾄ!$L$27</definedName>
    <definedName name="主任技術者氏名">入力ｼｰﾄ!$AJ$41</definedName>
    <definedName name="主任技術者番号">入力ｼｰﾄ!$L$32</definedName>
    <definedName name="受水槽容積">入力ｼｰﾄ!$L$61</definedName>
    <definedName name="承認年月日">入力ｼｰﾄ!$L$56</definedName>
    <definedName name="承認番号">入力ｼｰﾄ!$L$55</definedName>
    <definedName name="申込者ふりがな">入力ｼｰﾄ!$L$38</definedName>
    <definedName name="申込者氏名">入力ｼｰﾄ!$L$37</definedName>
    <definedName name="申込者住所">入力ｼｰﾄ!$L$36</definedName>
    <definedName name="申込者電話">入力ｼｰﾄ!$L$39</definedName>
    <definedName name="水道メータ口径1">入力ｼｰﾄ!$L$60</definedName>
    <definedName name="水道メータ口径2">入力ｼｰﾄ!$P$60</definedName>
    <definedName name="水道メータ数">入力ｼｰﾄ!$S$60</definedName>
    <definedName name="水抜栓">入力ｼｰﾄ!$AJ$70</definedName>
    <definedName name="設計年月日">入力ｼｰﾄ!$L$75</definedName>
    <definedName name="土地所有者氏名1">入力ｼｰﾄ!$L$43</definedName>
    <definedName name="土地所有者氏名2">入力ｼｰﾄ!$L$45</definedName>
    <definedName name="土地所有者住所1">入力ｼｰﾄ!$L$42</definedName>
    <definedName name="土地所有者住所2">入力ｼｰﾄ!$L$44</definedName>
    <definedName name="道路復旧">入力ｼｰﾄ!$AJ$93</definedName>
    <definedName name="特殊機器">入力ｼｰﾄ!$AJ$94</definedName>
    <definedName name="特殊機器〇">入力ｼｰﾄ!$AJ$94</definedName>
    <definedName name="配管技能士">入力ｼｰﾄ!$L$33</definedName>
    <definedName name="配水管口径">入力ｼｰﾄ!$L$58</definedName>
    <definedName name="配水管材質">入力ｼｰﾄ!$L$57</definedName>
    <definedName name="配水管材質リスト">#REF!</definedName>
    <definedName name="不凍給水栓">入力ｼｰﾄ!$AK$70</definedName>
    <definedName name="不凍水栓柱口径">入力ｼｰﾄ!$AR$70</definedName>
    <definedName name="不凍水抜栓口径">入力ｼｰﾄ!$AR$69</definedName>
    <definedName name="分岐口径">入力ｼｰﾄ!$L$59</definedName>
    <definedName name="分岐工事">入力ｼｰﾄ!$AJ$63</definedName>
    <definedName name="分岐工事届出日">入力ｼｰﾄ!$L$78</definedName>
    <definedName name="分岐工事予定時刻">入力ｼｰﾄ!$L$80</definedName>
    <definedName name="分岐工事予定日">入力ｼｰﾄ!$L$79</definedName>
  </definedNames>
  <calcPr calcId="145621"/>
</workbook>
</file>

<file path=xl/calcChain.xml><?xml version="1.0" encoding="utf-8"?>
<calcChain xmlns="http://schemas.openxmlformats.org/spreadsheetml/2006/main">
  <c r="AF18" i="16" l="1"/>
  <c r="R21" i="16"/>
  <c r="K20" i="16"/>
  <c r="P15" i="16"/>
  <c r="AI27" i="16"/>
  <c r="T27" i="16"/>
  <c r="J7" i="11"/>
  <c r="AB10" i="11"/>
  <c r="P31" i="12"/>
  <c r="T56" i="9"/>
  <c r="Y15" i="7"/>
  <c r="C3" i="19"/>
  <c r="O40" i="4"/>
  <c r="O22" i="4"/>
  <c r="U32" i="3"/>
  <c r="I40" i="3"/>
  <c r="P18" i="16"/>
  <c r="Y13" i="3"/>
  <c r="L34" i="17"/>
  <c r="Z31" i="17"/>
  <c r="L31" i="17"/>
  <c r="L29" i="17"/>
  <c r="Y22" i="17"/>
  <c r="Y20" i="17"/>
  <c r="P16" i="16"/>
  <c r="K13" i="16"/>
  <c r="K12" i="16"/>
  <c r="X19" i="15" l="1"/>
  <c r="X20" i="15"/>
  <c r="X21" i="15"/>
  <c r="X22" i="15"/>
  <c r="X23" i="15"/>
  <c r="X24" i="15"/>
  <c r="X25" i="15"/>
  <c r="X26" i="15"/>
  <c r="X27" i="15"/>
  <c r="X28" i="15"/>
  <c r="X29" i="15"/>
  <c r="X18" i="15"/>
  <c r="AA17" i="15"/>
  <c r="AA16" i="15"/>
  <c r="AA14" i="15"/>
  <c r="AA13" i="15"/>
  <c r="AA12" i="15"/>
  <c r="AZ22" i="15"/>
  <c r="AZ21" i="15"/>
  <c r="U31" i="15" l="1"/>
  <c r="M17" i="15"/>
  <c r="M16" i="15"/>
  <c r="M14" i="15"/>
  <c r="M13" i="15"/>
  <c r="M12" i="15"/>
  <c r="Z10" i="15"/>
  <c r="M10" i="15"/>
  <c r="M9" i="15"/>
  <c r="M8" i="15"/>
  <c r="AB6" i="15"/>
  <c r="AE31" i="8"/>
  <c r="AA31" i="8"/>
  <c r="Y31" i="8"/>
  <c r="M31" i="8"/>
  <c r="E31" i="8"/>
  <c r="AB22" i="8"/>
  <c r="AB20" i="8"/>
  <c r="AB18" i="8"/>
  <c r="E14" i="8"/>
  <c r="Z12" i="8"/>
  <c r="AQ5" i="12"/>
  <c r="Y28" i="12"/>
  <c r="W38" i="4"/>
  <c r="AA29" i="11"/>
  <c r="L29" i="11"/>
  <c r="T19" i="11"/>
  <c r="T18" i="11"/>
  <c r="T17" i="11"/>
  <c r="T16" i="11"/>
  <c r="T15" i="11"/>
  <c r="T14" i="11"/>
  <c r="K10" i="11"/>
  <c r="AC9" i="11"/>
  <c r="K9" i="11"/>
  <c r="K8" i="11"/>
  <c r="AI7" i="11"/>
  <c r="AC7" i="11"/>
  <c r="BD28" i="12" l="1"/>
  <c r="BD25" i="12"/>
  <c r="AC25" i="12"/>
  <c r="Q25" i="12"/>
  <c r="BF22" i="12"/>
  <c r="BA22" i="12"/>
  <c r="V22" i="12"/>
  <c r="O22" i="12"/>
  <c r="AS19" i="12"/>
  <c r="V19" i="12"/>
  <c r="O19" i="12"/>
  <c r="AS16" i="12"/>
  <c r="Y16" i="12"/>
  <c r="N16" i="12"/>
  <c r="AS13" i="12"/>
  <c r="M13" i="12"/>
  <c r="E6" i="12"/>
  <c r="T44" i="13" l="1"/>
  <c r="E17" i="13"/>
  <c r="Q42" i="13"/>
  <c r="AC40" i="13"/>
  <c r="Q40" i="13"/>
  <c r="Q38" i="13"/>
  <c r="T36" i="13"/>
  <c r="T34" i="13"/>
  <c r="Y25" i="13"/>
  <c r="Y22" i="13"/>
  <c r="Y19" i="13"/>
  <c r="Y15" i="13"/>
  <c r="AG3" i="19"/>
  <c r="AG3" i="6"/>
  <c r="AG3" i="5"/>
  <c r="Q40" i="7"/>
  <c r="Q38" i="7"/>
  <c r="AC36" i="7"/>
  <c r="Q36" i="7"/>
  <c r="Q34" i="7"/>
  <c r="T32" i="7"/>
  <c r="T30" i="7"/>
  <c r="Y21" i="7"/>
  <c r="Y18" i="7"/>
  <c r="E17" i="7"/>
  <c r="M33" i="6" l="1"/>
  <c r="M32" i="6"/>
  <c r="M31" i="6"/>
  <c r="M30" i="6"/>
  <c r="AG3" i="4"/>
  <c r="Y36" i="4"/>
  <c r="AE34" i="4"/>
  <c r="W34" i="4"/>
  <c r="S34" i="4"/>
  <c r="S27" i="5" s="1"/>
  <c r="O34" i="4"/>
  <c r="O27" i="5" s="1"/>
  <c r="AE32" i="4"/>
  <c r="AE25" i="5" s="1"/>
  <c r="R32" i="4"/>
  <c r="AG30" i="4"/>
  <c r="AA30" i="4"/>
  <c r="U30" i="4"/>
  <c r="O30" i="4"/>
  <c r="S28" i="4"/>
  <c r="Y24" i="4"/>
  <c r="Q24" i="4"/>
  <c r="K14" i="3"/>
  <c r="O20" i="4"/>
  <c r="C18" i="4"/>
  <c r="Y13" i="4"/>
  <c r="AG3" i="10"/>
  <c r="AG3" i="3"/>
  <c r="AA46" i="3"/>
  <c r="AA43" i="3"/>
  <c r="AA40" i="3"/>
  <c r="AA37" i="3"/>
  <c r="I43" i="3"/>
  <c r="I46" i="3"/>
  <c r="I37" i="3"/>
  <c r="O25" i="3"/>
  <c r="AG24" i="3"/>
  <c r="U23" i="3"/>
  <c r="P23" i="3"/>
  <c r="O22" i="3"/>
  <c r="AG20" i="3"/>
  <c r="O20" i="3"/>
  <c r="O19" i="3"/>
  <c r="O18" i="3"/>
  <c r="AH16" i="3"/>
  <c r="C12" i="3"/>
  <c r="AH29" i="15" l="1"/>
  <c r="AH28" i="15"/>
  <c r="AH27" i="15"/>
  <c r="AH26" i="15"/>
  <c r="AH25" i="15"/>
  <c r="AH24" i="15"/>
  <c r="AH23" i="15"/>
  <c r="AH22" i="15"/>
  <c r="AH21" i="15"/>
  <c r="AH20" i="15"/>
  <c r="AH19" i="15"/>
  <c r="AH18" i="15"/>
  <c r="AH17" i="15"/>
  <c r="AH16" i="15"/>
  <c r="AH15" i="15"/>
  <c r="AH14" i="15"/>
  <c r="AH13" i="15"/>
  <c r="AH12" i="15"/>
  <c r="X12" i="19" l="1"/>
  <c r="Q12" i="19"/>
  <c r="AT11" i="19"/>
  <c r="AT10" i="19"/>
  <c r="Z10" i="19"/>
  <c r="AT9" i="19"/>
  <c r="AT8" i="19"/>
  <c r="O8" i="19"/>
  <c r="AT7" i="19"/>
  <c r="AT6" i="19"/>
  <c r="O6" i="19"/>
  <c r="AT5" i="19"/>
  <c r="AT4" i="19"/>
  <c r="AT3" i="19"/>
  <c r="AT2" i="19"/>
  <c r="X12" i="6"/>
  <c r="Q12" i="6"/>
  <c r="Z10" i="6"/>
  <c r="O8" i="6"/>
  <c r="O6" i="6"/>
  <c r="W31" i="5"/>
  <c r="Y29" i="5"/>
  <c r="AE27" i="5"/>
  <c r="W27" i="5"/>
  <c r="R25" i="5"/>
  <c r="AG23" i="5"/>
  <c r="AA23" i="5"/>
  <c r="U23" i="5"/>
  <c r="O23" i="5"/>
  <c r="S21" i="5"/>
  <c r="X19" i="5"/>
  <c r="X17" i="5"/>
  <c r="Q17" i="5"/>
  <c r="O15" i="5"/>
  <c r="O13" i="5"/>
  <c r="O10" i="19"/>
  <c r="C11" i="10"/>
  <c r="O33" i="5" l="1"/>
  <c r="O10" i="6"/>
  <c r="O24" i="10"/>
  <c r="AG23" i="10"/>
  <c r="U22" i="10"/>
  <c r="P22" i="10"/>
  <c r="O21" i="10"/>
  <c r="AG19" i="10"/>
  <c r="O19" i="10"/>
  <c r="O18" i="10"/>
  <c r="O17" i="10"/>
  <c r="AH15" i="10"/>
  <c r="K13" i="10"/>
  <c r="Y12" i="10"/>
  <c r="U31" i="10"/>
  <c r="K16" i="3" l="1"/>
  <c r="K15" i="10" s="1"/>
  <c r="O16" i="3"/>
  <c r="O15" i="10" s="1"/>
  <c r="S16" i="3"/>
  <c r="S15" i="10" s="1"/>
  <c r="W16" i="3"/>
  <c r="W15" i="10" s="1"/>
  <c r="C9" i="16" l="1"/>
  <c r="AJ3" i="16"/>
  <c r="AG3" i="15"/>
  <c r="AH2" i="8"/>
  <c r="AG3" i="11"/>
  <c r="BD3" i="12"/>
  <c r="D53" i="9"/>
  <c r="AG3" i="13"/>
  <c r="AG3" i="7"/>
  <c r="C24" i="17"/>
  <c r="C17" i="17"/>
  <c r="AA9" i="5" l="1"/>
  <c r="S35" i="5"/>
  <c r="Y6" i="5"/>
  <c r="Y35" i="3"/>
  <c r="S42" i="4"/>
  <c r="AJ42" i="9" l="1"/>
  <c r="L32" i="9" s="1"/>
  <c r="Q26" i="4" s="1"/>
  <c r="AJ41" i="9"/>
  <c r="AT4" i="6"/>
  <c r="AT10" i="6"/>
  <c r="AT9" i="6"/>
  <c r="AT11" i="6"/>
  <c r="AT8" i="6"/>
  <c r="AT6" i="6"/>
  <c r="AQ70" i="9"/>
  <c r="AP70" i="9"/>
  <c r="AO70" i="9"/>
  <c r="AQ69" i="9"/>
  <c r="AP69" i="9"/>
  <c r="AO69" i="9"/>
  <c r="AQ68" i="9"/>
  <c r="AP68" i="9"/>
  <c r="AO68" i="9"/>
  <c r="AO65" i="9"/>
  <c r="AP65" i="9"/>
  <c r="AQ65" i="9"/>
  <c r="AO66" i="9"/>
  <c r="AP66" i="9"/>
  <c r="AQ66" i="9"/>
  <c r="AQ64" i="9"/>
  <c r="AP64" i="9"/>
  <c r="AO64" i="9"/>
  <c r="V39" i="12"/>
  <c r="AB39" i="12"/>
  <c r="K14" i="16"/>
  <c r="T78" i="9"/>
  <c r="AT3" i="6"/>
  <c r="T80" i="9"/>
  <c r="T79" i="9"/>
  <c r="T87" i="9"/>
  <c r="T86" i="9"/>
  <c r="T85" i="9"/>
  <c r="T84" i="9"/>
  <c r="T81" i="9"/>
  <c r="T77" i="9"/>
  <c r="T75" i="9"/>
  <c r="T74" i="9"/>
  <c r="AT2" i="6"/>
  <c r="AT7" i="6"/>
  <c r="AT5" i="6"/>
  <c r="AR70" i="9"/>
  <c r="M28" i="6" s="1"/>
  <c r="AR68" i="9"/>
  <c r="AR69" i="9" l="1"/>
  <c r="M27" i="6" s="1"/>
  <c r="M26" i="6"/>
  <c r="M25" i="6"/>
  <c r="AR66" i="9"/>
  <c r="M24" i="6" s="1"/>
  <c r="AR64" i="9"/>
  <c r="M19" i="6" s="1"/>
  <c r="Y26" i="4"/>
  <c r="AF25" i="3"/>
  <c r="AF24" i="10" s="1"/>
  <c r="Q14" i="6"/>
  <c r="Q14" i="19"/>
  <c r="Q19" i="5"/>
  <c r="AR65" i="9"/>
  <c r="AH30" i="15"/>
  <c r="AF32" i="15" s="1"/>
  <c r="AR67" i="9"/>
  <c r="M29" i="6" s="1"/>
  <c r="M23" i="6" l="1"/>
  <c r="M20" i="6"/>
  <c r="M21" i="6"/>
  <c r="M22" i="6"/>
  <c r="X14" i="19"/>
  <c r="X14" i="6"/>
</calcChain>
</file>

<file path=xl/sharedStrings.xml><?xml version="1.0" encoding="utf-8"?>
<sst xmlns="http://schemas.openxmlformats.org/spreadsheetml/2006/main" count="927" uniqueCount="545">
  <si>
    <t>配水管材質</t>
    <rPh sb="0" eb="3">
      <t>ハイスイカン</t>
    </rPh>
    <rPh sb="3" eb="5">
      <t>ザイシツ</t>
    </rPh>
    <phoneticPr fontId="3"/>
  </si>
  <si>
    <t>PP</t>
  </si>
  <si>
    <t>①　下記の必要項目を入力してください。</t>
    <rPh sb="2" eb="4">
      <t>カキ</t>
    </rPh>
    <rPh sb="5" eb="7">
      <t>ヒツヨウ</t>
    </rPh>
    <rPh sb="7" eb="9">
      <t>コウモク</t>
    </rPh>
    <rPh sb="10" eb="12">
      <t>ニュウリョク</t>
    </rPh>
    <phoneticPr fontId="3"/>
  </si>
  <si>
    <t>②　入力した内容は、各ｼｰﾄ「工事申込書」等に正しく反映されていることを確認してください。</t>
    <rPh sb="2" eb="4">
      <t>ニュウリョク</t>
    </rPh>
    <rPh sb="6" eb="8">
      <t>ナイヨウ</t>
    </rPh>
    <rPh sb="10" eb="11">
      <t>カク</t>
    </rPh>
    <rPh sb="15" eb="17">
      <t>コウジ</t>
    </rPh>
    <rPh sb="17" eb="20">
      <t>モウシコミショ</t>
    </rPh>
    <rPh sb="21" eb="22">
      <t>ナド</t>
    </rPh>
    <rPh sb="23" eb="24">
      <t>タダ</t>
    </rPh>
    <rPh sb="26" eb="28">
      <t>ハンエイ</t>
    </rPh>
    <rPh sb="36" eb="38">
      <t>カクニン</t>
    </rPh>
    <phoneticPr fontId="3"/>
  </si>
  <si>
    <t>入力項目は、[TAB]キーを押して次のセルに進めてください。</t>
    <rPh sb="0" eb="2">
      <t>ニュウリョク</t>
    </rPh>
    <rPh sb="2" eb="4">
      <t>コウモク</t>
    </rPh>
    <rPh sb="14" eb="15">
      <t>オ</t>
    </rPh>
    <rPh sb="17" eb="18">
      <t>ツギ</t>
    </rPh>
    <rPh sb="22" eb="23">
      <t>スス</t>
    </rPh>
    <phoneticPr fontId="3"/>
  </si>
  <si>
    <t>[SHIFT]キーを押しながら、[TAB]キーを押すと、前のセルに戻ります。</t>
    <rPh sb="10" eb="11">
      <t>オ</t>
    </rPh>
    <rPh sb="24" eb="25">
      <t>オ</t>
    </rPh>
    <rPh sb="28" eb="29">
      <t>マエ</t>
    </rPh>
    <rPh sb="33" eb="34">
      <t>モド</t>
    </rPh>
    <phoneticPr fontId="3"/>
  </si>
  <si>
    <t>指定工事事業者の入力</t>
    <rPh sb="0" eb="2">
      <t>シテイ</t>
    </rPh>
    <rPh sb="2" eb="4">
      <t>コウジ</t>
    </rPh>
    <rPh sb="4" eb="7">
      <t>ジギョウシャ</t>
    </rPh>
    <rPh sb="8" eb="10">
      <t>ニュウリョク</t>
    </rPh>
    <phoneticPr fontId="3"/>
  </si>
  <si>
    <t>住所</t>
    <rPh sb="0" eb="2">
      <t>ジュウショ</t>
    </rPh>
    <phoneticPr fontId="3"/>
  </si>
  <si>
    <t>業者名</t>
    <rPh sb="0" eb="2">
      <t>ギョウシャ</t>
    </rPh>
    <rPh sb="2" eb="3">
      <t>メイ</t>
    </rPh>
    <phoneticPr fontId="3"/>
  </si>
  <si>
    <t>代表者氏名</t>
    <rPh sb="0" eb="3">
      <t>ダイヒョウシャ</t>
    </rPh>
    <rPh sb="3" eb="5">
      <t>シメイ</t>
    </rPh>
    <phoneticPr fontId="3"/>
  </si>
  <si>
    <t>指定工事業番号</t>
    <rPh sb="0" eb="2">
      <t>シテイ</t>
    </rPh>
    <rPh sb="2" eb="5">
      <t>コウジギョウ</t>
    </rPh>
    <rPh sb="5" eb="7">
      <t>バンゴウ</t>
    </rPh>
    <phoneticPr fontId="3"/>
  </si>
  <si>
    <t>電話番号</t>
    <rPh sb="0" eb="2">
      <t>デンワ</t>
    </rPh>
    <rPh sb="2" eb="4">
      <t>バンゴウ</t>
    </rPh>
    <phoneticPr fontId="3"/>
  </si>
  <si>
    <t>主任技術者氏名</t>
    <rPh sb="0" eb="2">
      <t>シュニン</t>
    </rPh>
    <rPh sb="2" eb="5">
      <t>ギジュツシャ</t>
    </rPh>
    <rPh sb="5" eb="7">
      <t>シメイ</t>
    </rPh>
    <phoneticPr fontId="3"/>
  </si>
  <si>
    <t>主任技術者番号</t>
    <rPh sb="0" eb="2">
      <t>シュニン</t>
    </rPh>
    <rPh sb="2" eb="5">
      <t>ギジュツシャ</t>
    </rPh>
    <rPh sb="5" eb="7">
      <t>バンゴウ</t>
    </rPh>
    <phoneticPr fontId="3"/>
  </si>
  <si>
    <t>申込者の入力</t>
    <rPh sb="0" eb="2">
      <t>モウシコミ</t>
    </rPh>
    <rPh sb="2" eb="3">
      <t>シャ</t>
    </rPh>
    <rPh sb="4" eb="6">
      <t>ニュウリョク</t>
    </rPh>
    <phoneticPr fontId="3"/>
  </si>
  <si>
    <t>氏名</t>
    <rPh sb="0" eb="2">
      <t>シメイ</t>
    </rPh>
    <phoneticPr fontId="3"/>
  </si>
  <si>
    <t>ふりがな</t>
  </si>
  <si>
    <t>利害関係者の入力</t>
    <rPh sb="0" eb="2">
      <t>リガイ</t>
    </rPh>
    <rPh sb="2" eb="4">
      <t>カンケイ</t>
    </rPh>
    <rPh sb="4" eb="5">
      <t>シャ</t>
    </rPh>
    <rPh sb="6" eb="8">
      <t>ニュウリョク</t>
    </rPh>
    <phoneticPr fontId="3"/>
  </si>
  <si>
    <t>土地所有者</t>
    <rPh sb="0" eb="2">
      <t>トチ</t>
    </rPh>
    <rPh sb="2" eb="5">
      <t>ショユウシャ</t>
    </rPh>
    <phoneticPr fontId="3"/>
  </si>
  <si>
    <t>家屋所有者</t>
    <rPh sb="0" eb="2">
      <t>カオク</t>
    </rPh>
    <rPh sb="2" eb="5">
      <t>ショユウシャ</t>
    </rPh>
    <phoneticPr fontId="3"/>
  </si>
  <si>
    <t>給水管所有者</t>
    <rPh sb="0" eb="2">
      <t>キュウスイ</t>
    </rPh>
    <rPh sb="2" eb="3">
      <t>カン</t>
    </rPh>
    <rPh sb="3" eb="6">
      <t>ショユウシャ</t>
    </rPh>
    <phoneticPr fontId="3"/>
  </si>
  <si>
    <t>工事内容の入力</t>
    <rPh sb="0" eb="2">
      <t>コウジ</t>
    </rPh>
    <rPh sb="2" eb="4">
      <t>ナイヨウ</t>
    </rPh>
    <rPh sb="5" eb="7">
      <t>ニュウリョク</t>
    </rPh>
    <phoneticPr fontId="3"/>
  </si>
  <si>
    <t>工事施工場所</t>
    <rPh sb="0" eb="2">
      <t>コウジ</t>
    </rPh>
    <rPh sb="2" eb="4">
      <t>セコウ</t>
    </rPh>
    <rPh sb="4" eb="6">
      <t>バショ</t>
    </rPh>
    <phoneticPr fontId="3"/>
  </si>
  <si>
    <t>工事種別</t>
    <rPh sb="0" eb="2">
      <t>コウジ</t>
    </rPh>
    <rPh sb="2" eb="4">
      <t>シュベツ</t>
    </rPh>
    <phoneticPr fontId="3"/>
  </si>
  <si>
    <t>承認番号（許可後入力）</t>
    <rPh sb="0" eb="2">
      <t>ショウニン</t>
    </rPh>
    <rPh sb="2" eb="4">
      <t>バンゴウ</t>
    </rPh>
    <rPh sb="5" eb="7">
      <t>キョカ</t>
    </rPh>
    <rPh sb="7" eb="8">
      <t>ゴ</t>
    </rPh>
    <rPh sb="8" eb="10">
      <t>ニュウリョク</t>
    </rPh>
    <phoneticPr fontId="3"/>
  </si>
  <si>
    <t>材質</t>
  </si>
  <si>
    <t>㎜</t>
  </si>
  <si>
    <t>水道メータ</t>
  </si>
  <si>
    <t>→</t>
  </si>
  <si>
    <t>個</t>
    <rPh sb="0" eb="1">
      <t>コ</t>
    </rPh>
    <phoneticPr fontId="3"/>
  </si>
  <si>
    <t>受水槽</t>
  </si>
  <si>
    <t>㎥</t>
  </si>
  <si>
    <t>給水栓数</t>
  </si>
  <si>
    <t>栓</t>
    <rPh sb="0" eb="1">
      <t>セン</t>
    </rPh>
    <phoneticPr fontId="3"/>
  </si>
  <si>
    <t>使用材料</t>
    <rPh sb="0" eb="2">
      <t>シヨウ</t>
    </rPh>
    <rPh sb="2" eb="4">
      <t>ザイリョウ</t>
    </rPh>
    <phoneticPr fontId="3"/>
  </si>
  <si>
    <t>設計について入力</t>
    <rPh sb="0" eb="2">
      <t>セッケイ</t>
    </rPh>
    <rPh sb="6" eb="8">
      <t>ニュウリョク</t>
    </rPh>
    <phoneticPr fontId="3"/>
  </si>
  <si>
    <t>（</t>
  </si>
  <si>
    <t>）</t>
  </si>
  <si>
    <t>設計年月日</t>
    <rPh sb="0" eb="2">
      <t>セッケイ</t>
    </rPh>
    <rPh sb="2" eb="5">
      <t>ネンガッピ</t>
    </rPh>
    <phoneticPr fontId="3"/>
  </si>
  <si>
    <t>工事見積り額</t>
    <rPh sb="0" eb="2">
      <t>コウジ</t>
    </rPh>
    <rPh sb="2" eb="4">
      <t>ミツモ</t>
    </rPh>
    <rPh sb="5" eb="6">
      <t>ガク</t>
    </rPh>
    <phoneticPr fontId="3"/>
  </si>
  <si>
    <t>円</t>
    <rPh sb="0" eb="1">
      <t>エン</t>
    </rPh>
    <phoneticPr fontId="3"/>
  </si>
  <si>
    <t>工事開始予定日</t>
    <rPh sb="0" eb="2">
      <t>コウジ</t>
    </rPh>
    <rPh sb="2" eb="4">
      <t>カイシ</t>
    </rPh>
    <rPh sb="4" eb="7">
      <t>ヨテイビ</t>
    </rPh>
    <phoneticPr fontId="3"/>
  </si>
  <si>
    <t>工事完成予定日</t>
    <rPh sb="0" eb="2">
      <t>コウジ</t>
    </rPh>
    <rPh sb="2" eb="4">
      <t>カンセイ</t>
    </rPh>
    <rPh sb="4" eb="7">
      <t>ヨテイビ</t>
    </rPh>
    <phoneticPr fontId="3"/>
  </si>
  <si>
    <t>工事完成について入力</t>
    <rPh sb="0" eb="2">
      <t>コウジ</t>
    </rPh>
    <rPh sb="2" eb="4">
      <t>カンセイ</t>
    </rPh>
    <rPh sb="8" eb="10">
      <t>ニュウリョク</t>
    </rPh>
    <phoneticPr fontId="3"/>
  </si>
  <si>
    <t>工事着工日</t>
    <rPh sb="0" eb="2">
      <t>コウジ</t>
    </rPh>
    <rPh sb="2" eb="3">
      <t>チャク</t>
    </rPh>
    <rPh sb="3" eb="4">
      <t>コウ</t>
    </rPh>
    <rPh sb="4" eb="5">
      <t>ビ</t>
    </rPh>
    <phoneticPr fontId="3"/>
  </si>
  <si>
    <t>工事竣工日</t>
    <rPh sb="0" eb="2">
      <t>コウジ</t>
    </rPh>
    <rPh sb="2" eb="4">
      <t>シュンコウ</t>
    </rPh>
    <rPh sb="4" eb="5">
      <t>ビ</t>
    </rPh>
    <phoneticPr fontId="3"/>
  </si>
  <si>
    <t>希望検査日</t>
    <rPh sb="0" eb="2">
      <t>キボウ</t>
    </rPh>
    <rPh sb="2" eb="5">
      <t>ケンサビ</t>
    </rPh>
    <phoneticPr fontId="3"/>
  </si>
  <si>
    <t>設計審査</t>
    <rPh sb="0" eb="2">
      <t>セッケイ</t>
    </rPh>
    <rPh sb="2" eb="4">
      <t>シンサ</t>
    </rPh>
    <phoneticPr fontId="3"/>
  </si>
  <si>
    <t>台帳記入</t>
    <rPh sb="0" eb="2">
      <t>ダイチョウ</t>
    </rPh>
    <rPh sb="2" eb="4">
      <t>キニュウ</t>
    </rPh>
    <phoneticPr fontId="3"/>
  </si>
  <si>
    <t>新設</t>
    <rPh sb="0" eb="2">
      <t>シンセツ</t>
    </rPh>
    <phoneticPr fontId="3"/>
  </si>
  <si>
    <t>年</t>
    <rPh sb="0" eb="1">
      <t>ネン</t>
    </rPh>
    <phoneticPr fontId="3"/>
  </si>
  <si>
    <t>月</t>
    <rPh sb="0" eb="1">
      <t>ツキ</t>
    </rPh>
    <phoneticPr fontId="3"/>
  </si>
  <si>
    <t>日</t>
    <rPh sb="0" eb="1">
      <t>ヒ</t>
    </rPh>
    <phoneticPr fontId="3"/>
  </si>
  <si>
    <t>改造</t>
    <rPh sb="0" eb="2">
      <t>カイゾウ</t>
    </rPh>
    <phoneticPr fontId="3"/>
  </si>
  <si>
    <t>修繕</t>
    <rPh sb="0" eb="2">
      <t>シュウゼン</t>
    </rPh>
    <phoneticPr fontId="3"/>
  </si>
  <si>
    <t>第</t>
    <rPh sb="0" eb="1">
      <t>ダイ</t>
    </rPh>
    <phoneticPr fontId="3"/>
  </si>
  <si>
    <t>号</t>
    <rPh sb="0" eb="1">
      <t>ゴウ</t>
    </rPh>
    <phoneticPr fontId="3"/>
  </si>
  <si>
    <t>撤去</t>
    <rPh sb="0" eb="2">
      <t>テッキョ</t>
    </rPh>
    <phoneticPr fontId="3"/>
  </si>
  <si>
    <t>給水装置工事申込書</t>
    <rPh sb="0" eb="2">
      <t>キュウスイ</t>
    </rPh>
    <rPh sb="2" eb="4">
      <t>ソウチ</t>
    </rPh>
    <rPh sb="4" eb="6">
      <t>コウジ</t>
    </rPh>
    <rPh sb="6" eb="9">
      <t>モウシコミショ</t>
    </rPh>
    <phoneticPr fontId="3"/>
  </si>
  <si>
    <t>月</t>
    <rPh sb="0" eb="1">
      <t>ガツ</t>
    </rPh>
    <phoneticPr fontId="3"/>
  </si>
  <si>
    <t>日</t>
    <rPh sb="0" eb="1">
      <t>ニチ</t>
    </rPh>
    <phoneticPr fontId="3"/>
  </si>
  <si>
    <t>給水装置工事</t>
    <rPh sb="0" eb="2">
      <t>キュウスイ</t>
    </rPh>
    <rPh sb="2" eb="4">
      <t>ソウチ</t>
    </rPh>
    <rPh sb="4" eb="6">
      <t>コウジ</t>
    </rPh>
    <phoneticPr fontId="3"/>
  </si>
  <si>
    <t>施 工 場 所</t>
    <rPh sb="0" eb="1">
      <t>シ</t>
    </rPh>
    <rPh sb="2" eb="3">
      <t>コウ</t>
    </rPh>
    <rPh sb="4" eb="5">
      <t>バ</t>
    </rPh>
    <rPh sb="6" eb="7">
      <t>ショ</t>
    </rPh>
    <phoneticPr fontId="3"/>
  </si>
  <si>
    <t>分岐口径</t>
    <rPh sb="0" eb="2">
      <t>ブンキ</t>
    </rPh>
    <rPh sb="2" eb="4">
      <t>コウケイ</t>
    </rPh>
    <phoneticPr fontId="3"/>
  </si>
  <si>
    <t>申　込　者
（委 任 者）</t>
    <rPh sb="0" eb="1">
      <t>サル</t>
    </rPh>
    <rPh sb="2" eb="3">
      <t>コミ</t>
    </rPh>
    <rPh sb="4" eb="5">
      <t>シャ</t>
    </rPh>
    <rPh sb="7" eb="8">
      <t>イ</t>
    </rPh>
    <rPh sb="9" eb="10">
      <t>ニン</t>
    </rPh>
    <rPh sb="11" eb="12">
      <t>モノ</t>
    </rPh>
    <phoneticPr fontId="3"/>
  </si>
  <si>
    <t>住　　所</t>
    <rPh sb="0" eb="1">
      <t>ジュウ</t>
    </rPh>
    <rPh sb="3" eb="4">
      <t>ショ</t>
    </rPh>
    <phoneticPr fontId="3"/>
  </si>
  <si>
    <t>氏　　名</t>
    <rPh sb="0" eb="1">
      <t>シ</t>
    </rPh>
    <rPh sb="3" eb="4">
      <t>メイ</t>
    </rPh>
    <phoneticPr fontId="3"/>
  </si>
  <si>
    <t>㊞</t>
  </si>
  <si>
    <t>委任事項</t>
    <rPh sb="0" eb="2">
      <t>イニン</t>
    </rPh>
    <rPh sb="2" eb="4">
      <t>ジコウ</t>
    </rPh>
    <phoneticPr fontId="3"/>
  </si>
  <si>
    <t>当該給水装置工事に係る一切の手続きを委任する。</t>
    <rPh sb="0" eb="2">
      <t>トウガイ</t>
    </rPh>
    <rPh sb="2" eb="4">
      <t>キュウスイ</t>
    </rPh>
    <rPh sb="4" eb="6">
      <t>ソウチ</t>
    </rPh>
    <rPh sb="6" eb="8">
      <t>コウジ</t>
    </rPh>
    <rPh sb="9" eb="10">
      <t>カカワ</t>
    </rPh>
    <rPh sb="11" eb="13">
      <t>イッサイ</t>
    </rPh>
    <rPh sb="14" eb="16">
      <t>テツヅ</t>
    </rPh>
    <rPh sb="18" eb="20">
      <t>イニン</t>
    </rPh>
    <phoneticPr fontId="3"/>
  </si>
  <si>
    <t>指定給水装置</t>
    <rPh sb="0" eb="2">
      <t>シテイ</t>
    </rPh>
    <rPh sb="2" eb="4">
      <t>キュウスイ</t>
    </rPh>
    <rPh sb="4" eb="6">
      <t>ソウチ</t>
    </rPh>
    <phoneticPr fontId="3"/>
  </si>
  <si>
    <t>（電話番号）</t>
    <rPh sb="1" eb="3">
      <t>デンワ</t>
    </rPh>
    <rPh sb="3" eb="5">
      <t>バンゴウ</t>
    </rPh>
    <phoneticPr fontId="3"/>
  </si>
  <si>
    <t>工事事業者</t>
    <rPh sb="0" eb="2">
      <t>コウジ</t>
    </rPh>
    <rPh sb="2" eb="5">
      <t>ジギョウシャ</t>
    </rPh>
    <phoneticPr fontId="3"/>
  </si>
  <si>
    <t>（受 任 者）</t>
    <rPh sb="1" eb="2">
      <t>ウケ</t>
    </rPh>
    <rPh sb="3" eb="4">
      <t>ニン</t>
    </rPh>
    <rPh sb="5" eb="6">
      <t>シャ</t>
    </rPh>
    <phoneticPr fontId="3"/>
  </si>
  <si>
    <t>代表者</t>
    <rPh sb="0" eb="3">
      <t>ダイヒョウシャ</t>
    </rPh>
    <phoneticPr fontId="3"/>
  </si>
  <si>
    <t>許可条件</t>
    <rPh sb="0" eb="2">
      <t>キョカ</t>
    </rPh>
    <rPh sb="2" eb="4">
      <t>ジョウケン</t>
    </rPh>
    <phoneticPr fontId="3"/>
  </si>
  <si>
    <t>当該給水装置に関して第三者から異議の申し出があったときは、申込者において処理すること。</t>
    <rPh sb="0" eb="2">
      <t>トウガイ</t>
    </rPh>
    <rPh sb="2" eb="4">
      <t>キュウスイ</t>
    </rPh>
    <rPh sb="4" eb="6">
      <t>ソウチ</t>
    </rPh>
    <rPh sb="7" eb="8">
      <t>カン</t>
    </rPh>
    <rPh sb="10" eb="11">
      <t>ダイ</t>
    </rPh>
    <rPh sb="11" eb="13">
      <t>サンシャ</t>
    </rPh>
    <rPh sb="15" eb="17">
      <t>イギ</t>
    </rPh>
    <rPh sb="18" eb="19">
      <t>モウ</t>
    </rPh>
    <rPh sb="20" eb="21">
      <t>デ</t>
    </rPh>
    <rPh sb="29" eb="31">
      <t>モウシコミ</t>
    </rPh>
    <rPh sb="31" eb="32">
      <t>シャ</t>
    </rPh>
    <rPh sb="36" eb="38">
      <t>ショリ</t>
    </rPh>
    <phoneticPr fontId="3"/>
  </si>
  <si>
    <t>公道内の給水装置の寄附について</t>
    <rPh sb="0" eb="2">
      <t>コウドウ</t>
    </rPh>
    <rPh sb="2" eb="3">
      <t>ナイ</t>
    </rPh>
    <rPh sb="4" eb="6">
      <t>キュウスイ</t>
    </rPh>
    <rPh sb="6" eb="8">
      <t>ソウチ</t>
    </rPh>
    <rPh sb="9" eb="11">
      <t>キフ</t>
    </rPh>
    <phoneticPr fontId="3"/>
  </si>
  <si>
    <t>この工事完成後、公道内の給水装置及び公道から宅地内第１止水栓までの給水装置を、維持管理上、市に無償で寄附いたします。</t>
    <rPh sb="2" eb="4">
      <t>コウジ</t>
    </rPh>
    <rPh sb="4" eb="6">
      <t>カンセイ</t>
    </rPh>
    <rPh sb="6" eb="7">
      <t>ゴ</t>
    </rPh>
    <rPh sb="8" eb="10">
      <t>コウドウ</t>
    </rPh>
    <rPh sb="10" eb="11">
      <t>ナイ</t>
    </rPh>
    <rPh sb="12" eb="14">
      <t>キュウスイ</t>
    </rPh>
    <rPh sb="14" eb="16">
      <t>ソウチ</t>
    </rPh>
    <rPh sb="16" eb="17">
      <t>オヨ</t>
    </rPh>
    <rPh sb="18" eb="20">
      <t>コウドウ</t>
    </rPh>
    <rPh sb="22" eb="24">
      <t>タクチ</t>
    </rPh>
    <rPh sb="24" eb="25">
      <t>ナイ</t>
    </rPh>
    <rPh sb="25" eb="26">
      <t>ダイ</t>
    </rPh>
    <rPh sb="27" eb="28">
      <t>シ</t>
    </rPh>
    <rPh sb="28" eb="29">
      <t>スイ</t>
    </rPh>
    <rPh sb="29" eb="30">
      <t>セン</t>
    </rPh>
    <rPh sb="33" eb="35">
      <t>キュウスイ</t>
    </rPh>
    <rPh sb="35" eb="37">
      <t>ソウチ</t>
    </rPh>
    <rPh sb="39" eb="41">
      <t>イジ</t>
    </rPh>
    <rPh sb="41" eb="43">
      <t>カンリ</t>
    </rPh>
    <rPh sb="43" eb="44">
      <t>ジョウ</t>
    </rPh>
    <rPh sb="45" eb="46">
      <t>シ</t>
    </rPh>
    <rPh sb="47" eb="49">
      <t>ムショウ</t>
    </rPh>
    <rPh sb="50" eb="52">
      <t>キフ</t>
    </rPh>
    <phoneticPr fontId="3"/>
  </si>
  <si>
    <t>給水装置所有者</t>
    <rPh sb="0" eb="2">
      <t>キュウスイ</t>
    </rPh>
    <rPh sb="2" eb="4">
      <t>ソウチ</t>
    </rPh>
    <rPh sb="4" eb="7">
      <t>ショユウシャ</t>
    </rPh>
    <phoneticPr fontId="3"/>
  </si>
  <si>
    <t>上記申込者の給水装置工事の施工に際し、私所有の土地・家屋内の工事、及び給水管からの分岐を承諾します。</t>
    <rPh sb="0" eb="2">
      <t>ジョウキ</t>
    </rPh>
    <rPh sb="2" eb="4">
      <t>モウシコミ</t>
    </rPh>
    <rPh sb="4" eb="5">
      <t>シャ</t>
    </rPh>
    <rPh sb="6" eb="8">
      <t>キュウスイ</t>
    </rPh>
    <rPh sb="8" eb="10">
      <t>ソウチ</t>
    </rPh>
    <rPh sb="10" eb="12">
      <t>コウジ</t>
    </rPh>
    <rPh sb="13" eb="15">
      <t>セコウ</t>
    </rPh>
    <rPh sb="16" eb="17">
      <t>サイ</t>
    </rPh>
    <rPh sb="19" eb="20">
      <t>ワタクシ</t>
    </rPh>
    <rPh sb="20" eb="22">
      <t>ショユウ</t>
    </rPh>
    <rPh sb="23" eb="25">
      <t>トチ</t>
    </rPh>
    <rPh sb="26" eb="28">
      <t>カオク</t>
    </rPh>
    <rPh sb="28" eb="29">
      <t>ナイ</t>
    </rPh>
    <rPh sb="30" eb="32">
      <t>コウジ</t>
    </rPh>
    <rPh sb="33" eb="34">
      <t>オヨ</t>
    </rPh>
    <rPh sb="35" eb="37">
      <t>キュウスイ</t>
    </rPh>
    <rPh sb="37" eb="38">
      <t>カン</t>
    </rPh>
    <rPh sb="41" eb="43">
      <t>ブンキ</t>
    </rPh>
    <rPh sb="44" eb="46">
      <t>ショウダク</t>
    </rPh>
    <phoneticPr fontId="3"/>
  </si>
  <si>
    <t>領収印</t>
    <rPh sb="0" eb="2">
      <t>リョウシュウ</t>
    </rPh>
    <rPh sb="2" eb="3">
      <t>イン</t>
    </rPh>
    <phoneticPr fontId="3"/>
  </si>
  <si>
    <t>給水装置工事設計審査申請書</t>
    <rPh sb="0" eb="2">
      <t>キュウスイ</t>
    </rPh>
    <rPh sb="2" eb="4">
      <t>ソウチ</t>
    </rPh>
    <rPh sb="4" eb="6">
      <t>コウジ</t>
    </rPh>
    <rPh sb="6" eb="8">
      <t>セッケイ</t>
    </rPh>
    <rPh sb="8" eb="10">
      <t>シンサ</t>
    </rPh>
    <rPh sb="10" eb="13">
      <t>シンセイショ</t>
    </rPh>
    <phoneticPr fontId="3"/>
  </si>
  <si>
    <t>給水装置工事施工場所</t>
    <rPh sb="0" eb="2">
      <t>キュウスイ</t>
    </rPh>
    <rPh sb="2" eb="4">
      <t>ソウチ</t>
    </rPh>
    <rPh sb="4" eb="6">
      <t>コウジ</t>
    </rPh>
    <rPh sb="6" eb="8">
      <t>セコウ</t>
    </rPh>
    <rPh sb="8" eb="10">
      <t>バショ</t>
    </rPh>
    <phoneticPr fontId="3"/>
  </si>
  <si>
    <t>申込者氏名</t>
    <rPh sb="0" eb="2">
      <t>モウシコミ</t>
    </rPh>
    <rPh sb="2" eb="3">
      <t>シャ</t>
    </rPh>
    <rPh sb="3" eb="5">
      <t>シメイ</t>
    </rPh>
    <phoneticPr fontId="3"/>
  </si>
  <si>
    <t>分岐配水管</t>
    <rPh sb="0" eb="2">
      <t>ブンキ</t>
    </rPh>
    <rPh sb="2" eb="3">
      <t>ハイ</t>
    </rPh>
    <rPh sb="3" eb="4">
      <t>スイ</t>
    </rPh>
    <rPh sb="4" eb="5">
      <t>カン</t>
    </rPh>
    <phoneticPr fontId="3"/>
  </si>
  <si>
    <t>材質</t>
    <rPh sb="0" eb="2">
      <t>ザイシツ</t>
    </rPh>
    <phoneticPr fontId="3"/>
  </si>
  <si>
    <t>口径</t>
    <rPh sb="0" eb="2">
      <t>コウケイ</t>
    </rPh>
    <phoneticPr fontId="3"/>
  </si>
  <si>
    <t>㎜→</t>
  </si>
  <si>
    <t>受水槽</t>
    <rPh sb="0" eb="1">
      <t>ジュ</t>
    </rPh>
    <rPh sb="1" eb="3">
      <t>スイソウ</t>
    </rPh>
    <phoneticPr fontId="3"/>
  </si>
  <si>
    <t>給水栓数</t>
    <rPh sb="0" eb="3">
      <t>キュウスイセン</t>
    </rPh>
    <rPh sb="3" eb="4">
      <t>スウ</t>
    </rPh>
    <phoneticPr fontId="3"/>
  </si>
  <si>
    <t>給水装置工事見積額</t>
    <rPh sb="0" eb="2">
      <t>キュウスイ</t>
    </rPh>
    <rPh sb="2" eb="4">
      <t>ソウチ</t>
    </rPh>
    <rPh sb="4" eb="6">
      <t>コウジ</t>
    </rPh>
    <rPh sb="6" eb="8">
      <t>ミツモ</t>
    </rPh>
    <rPh sb="8" eb="9">
      <t>ガク</t>
    </rPh>
    <phoneticPr fontId="3"/>
  </si>
  <si>
    <t>承認番号</t>
    <rPh sb="0" eb="2">
      <t>ショウニン</t>
    </rPh>
    <rPh sb="2" eb="4">
      <t>バンゴウ</t>
    </rPh>
    <phoneticPr fontId="3"/>
  </si>
  <si>
    <t>工事</t>
    <rPh sb="0" eb="2">
      <t>コウジ</t>
    </rPh>
    <phoneticPr fontId="3"/>
  </si>
  <si>
    <t>設計審査年月日</t>
    <rPh sb="0" eb="2">
      <t>セッケイ</t>
    </rPh>
    <rPh sb="2" eb="4">
      <t>シンサ</t>
    </rPh>
    <rPh sb="4" eb="7">
      <t>ネンガッピ</t>
    </rPh>
    <phoneticPr fontId="3"/>
  </si>
  <si>
    <t>施工条件等</t>
    <rPh sb="0" eb="2">
      <t>セコウ</t>
    </rPh>
    <rPh sb="2" eb="4">
      <t>ジョウケン</t>
    </rPh>
    <rPh sb="4" eb="5">
      <t>ナド</t>
    </rPh>
    <phoneticPr fontId="3"/>
  </si>
  <si>
    <t>給水装置工事施工基準を遵守すること。</t>
    <rPh sb="0" eb="2">
      <t>キュウスイ</t>
    </rPh>
    <rPh sb="2" eb="4">
      <t>ソウチ</t>
    </rPh>
    <rPh sb="4" eb="6">
      <t>コウジ</t>
    </rPh>
    <rPh sb="6" eb="8">
      <t>セコウ</t>
    </rPh>
    <rPh sb="8" eb="10">
      <t>キジュン</t>
    </rPh>
    <rPh sb="11" eb="13">
      <t>ジュンシュ</t>
    </rPh>
    <phoneticPr fontId="3"/>
  </si>
  <si>
    <t>材料名</t>
    <rPh sb="0" eb="3">
      <t>ザイリョウメイ</t>
    </rPh>
    <phoneticPr fontId="3"/>
  </si>
  <si>
    <t>規格、性能又は能力</t>
    <rPh sb="0" eb="2">
      <t>キカク</t>
    </rPh>
    <rPh sb="3" eb="5">
      <t>セイノウ</t>
    </rPh>
    <rPh sb="5" eb="6">
      <t>マタ</t>
    </rPh>
    <rPh sb="7" eb="9">
      <t>ノウリョク</t>
    </rPh>
    <phoneticPr fontId="3"/>
  </si>
  <si>
    <t>構造及び材料基準の確認方法</t>
    <rPh sb="0" eb="2">
      <t>コウゾウ</t>
    </rPh>
    <rPh sb="2" eb="3">
      <t>オヨ</t>
    </rPh>
    <rPh sb="4" eb="6">
      <t>ザイリョウ</t>
    </rPh>
    <rPh sb="6" eb="8">
      <t>キジュン</t>
    </rPh>
    <rPh sb="9" eb="11">
      <t>カクニン</t>
    </rPh>
    <rPh sb="11" eb="13">
      <t>ホウホウ</t>
    </rPh>
    <phoneticPr fontId="3"/>
  </si>
  <si>
    <t>基準様式第1号</t>
    <rPh sb="0" eb="2">
      <t>キジュン</t>
    </rPh>
    <rPh sb="2" eb="4">
      <t>ヨウシキ</t>
    </rPh>
    <rPh sb="4" eb="5">
      <t>ダイ</t>
    </rPh>
    <rPh sb="6" eb="7">
      <t>ゴウ</t>
    </rPh>
    <phoneticPr fontId="3"/>
  </si>
  <si>
    <t>給水装置工事着工届</t>
    <rPh sb="0" eb="2">
      <t>キュウスイ</t>
    </rPh>
    <rPh sb="2" eb="4">
      <t>ソウチ</t>
    </rPh>
    <rPh sb="4" eb="6">
      <t>コウジ</t>
    </rPh>
    <rPh sb="6" eb="7">
      <t>チャク</t>
    </rPh>
    <rPh sb="7" eb="8">
      <t>コウ</t>
    </rPh>
    <rPh sb="8" eb="9">
      <t>トド</t>
    </rPh>
    <phoneticPr fontId="3"/>
  </si>
  <si>
    <t>記</t>
    <rPh sb="0" eb="1">
      <t>キ</t>
    </rPh>
    <phoneticPr fontId="3"/>
  </si>
  <si>
    <t>給水装置工事申込書（副）</t>
    <rPh sb="0" eb="2">
      <t>キュウスイ</t>
    </rPh>
    <rPh sb="2" eb="4">
      <t>ソウチ</t>
    </rPh>
    <rPh sb="4" eb="6">
      <t>コウジ</t>
    </rPh>
    <rPh sb="6" eb="9">
      <t>モウシコミショ</t>
    </rPh>
    <rPh sb="10" eb="11">
      <t>フク</t>
    </rPh>
    <phoneticPr fontId="3"/>
  </si>
  <si>
    <t>PP</t>
    <phoneticPr fontId="3"/>
  </si>
  <si>
    <t>XPEP</t>
    <phoneticPr fontId="3"/>
  </si>
  <si>
    <t>VP</t>
    <phoneticPr fontId="3"/>
  </si>
  <si>
    <t>ﾍｯﾀﾞ配管</t>
    <rPh sb="4" eb="6">
      <t>ハイカン</t>
    </rPh>
    <phoneticPr fontId="3"/>
  </si>
  <si>
    <t>分岐工事</t>
    <rPh sb="0" eb="2">
      <t>ブンキ</t>
    </rPh>
    <rPh sb="2" eb="4">
      <t>コウジ</t>
    </rPh>
    <phoneticPr fontId="3"/>
  </si>
  <si>
    <t>ﾗｲﾆﾝｸﾞ鋼管</t>
    <rPh sb="6" eb="8">
      <t>コウカン</t>
    </rPh>
    <phoneticPr fontId="3"/>
  </si>
  <si>
    <t>ﾗｲﾆﾝｸﾞ鋼管ｺｱ継手</t>
    <rPh sb="6" eb="8">
      <t>コウカン</t>
    </rPh>
    <rPh sb="10" eb="11">
      <t>ツギ</t>
    </rPh>
    <rPh sb="11" eb="12">
      <t>テ</t>
    </rPh>
    <phoneticPr fontId="3"/>
  </si>
  <si>
    <t>TS継手</t>
    <rPh sb="2" eb="3">
      <t>ツギ</t>
    </rPh>
    <rPh sb="3" eb="4">
      <t>テ</t>
    </rPh>
    <phoneticPr fontId="3"/>
  </si>
  <si>
    <t>ﾍｯﾀﾞｰ</t>
    <phoneticPr fontId="3"/>
  </si>
  <si>
    <t>ｻﾄﾞﾙ付分水栓</t>
    <rPh sb="4" eb="5">
      <t>ツキ</t>
    </rPh>
    <rPh sb="5" eb="6">
      <t>ブン</t>
    </rPh>
    <rPh sb="6" eb="7">
      <t>スイ</t>
    </rPh>
    <rPh sb="7" eb="8">
      <t>セン</t>
    </rPh>
    <phoneticPr fontId="3"/>
  </si>
  <si>
    <t>▼を押して、ﾘｽﾄから選択して下さい。</t>
    <rPh sb="2" eb="3">
      <t>オ</t>
    </rPh>
    <rPh sb="11" eb="13">
      <t>センタク</t>
    </rPh>
    <rPh sb="15" eb="16">
      <t>クダ</t>
    </rPh>
    <phoneticPr fontId="3"/>
  </si>
  <si>
    <t>分岐配水管</t>
    <rPh sb="0" eb="2">
      <t>ブンキ</t>
    </rPh>
    <rPh sb="2" eb="5">
      <t>ハイスイカン</t>
    </rPh>
    <phoneticPr fontId="3"/>
  </si>
  <si>
    <t>給水装置工事精算額</t>
    <rPh sb="0" eb="2">
      <t>キュウスイ</t>
    </rPh>
    <rPh sb="2" eb="4">
      <t>ソウチ</t>
    </rPh>
    <rPh sb="4" eb="6">
      <t>コウジ</t>
    </rPh>
    <rPh sb="6" eb="9">
      <t>セイサンガク</t>
    </rPh>
    <phoneticPr fontId="3"/>
  </si>
  <si>
    <t>竣工日</t>
    <rPh sb="0" eb="2">
      <t>シュンコウ</t>
    </rPh>
    <rPh sb="2" eb="3">
      <t>ヒ</t>
    </rPh>
    <phoneticPr fontId="3"/>
  </si>
  <si>
    <t>受水槽</t>
    <rPh sb="0" eb="1">
      <t>ウ</t>
    </rPh>
    <rPh sb="1" eb="2">
      <t>ミズ</t>
    </rPh>
    <rPh sb="2" eb="3">
      <t>ソウ</t>
    </rPh>
    <phoneticPr fontId="3"/>
  </si>
  <si>
    <t>検査員</t>
    <rPh sb="0" eb="2">
      <t>ケンサ</t>
    </rPh>
    <rPh sb="2" eb="3">
      <t>イン</t>
    </rPh>
    <phoneticPr fontId="3"/>
  </si>
  <si>
    <t>㊞</t>
    <phoneticPr fontId="3"/>
  </si>
  <si>
    <t>条件</t>
    <rPh sb="0" eb="2">
      <t>ジョウケン</t>
    </rPh>
    <phoneticPr fontId="3"/>
  </si>
  <si>
    <t>検査時水圧</t>
    <rPh sb="0" eb="2">
      <t>ケンサ</t>
    </rPh>
    <rPh sb="2" eb="3">
      <t>ジ</t>
    </rPh>
    <rPh sb="3" eb="5">
      <t>スイアツ</t>
    </rPh>
    <phoneticPr fontId="3"/>
  </si>
  <si>
    <t>㎜</t>
    <phoneticPr fontId="3"/>
  </si>
  <si>
    <t>㎥</t>
    <phoneticPr fontId="3"/>
  </si>
  <si>
    <t>完成申請日</t>
    <rPh sb="0" eb="2">
      <t>カンセイ</t>
    </rPh>
    <rPh sb="2" eb="4">
      <t>シンセイ</t>
    </rPh>
    <rPh sb="4" eb="5">
      <t>ビ</t>
    </rPh>
    <phoneticPr fontId="3"/>
  </si>
  <si>
    <t>基準様式第3号</t>
    <rPh sb="0" eb="2">
      <t>キジュン</t>
    </rPh>
    <rPh sb="2" eb="4">
      <t>ヨウシキ</t>
    </rPh>
    <rPh sb="4" eb="5">
      <t>ダイ</t>
    </rPh>
    <rPh sb="6" eb="7">
      <t>ゴウ</t>
    </rPh>
    <phoneticPr fontId="3"/>
  </si>
  <si>
    <t>給水装置工事竣工検査表・工事写真集</t>
    <rPh sb="0" eb="2">
      <t>キュウスイ</t>
    </rPh>
    <rPh sb="2" eb="4">
      <t>ソウチ</t>
    </rPh>
    <rPh sb="4" eb="6">
      <t>コウジ</t>
    </rPh>
    <rPh sb="6" eb="8">
      <t>シュンコウ</t>
    </rPh>
    <rPh sb="8" eb="10">
      <t>ケンサ</t>
    </rPh>
    <rPh sb="10" eb="11">
      <t>ヒョウ</t>
    </rPh>
    <rPh sb="12" eb="14">
      <t>コウジ</t>
    </rPh>
    <rPh sb="14" eb="16">
      <t>シャシン</t>
    </rPh>
    <rPh sb="16" eb="17">
      <t>シュウ</t>
    </rPh>
    <phoneticPr fontId="3"/>
  </si>
  <si>
    <t>収受</t>
    <rPh sb="0" eb="2">
      <t>シュウジュ</t>
    </rPh>
    <phoneticPr fontId="3"/>
  </si>
  <si>
    <t>申込者</t>
    <rPh sb="0" eb="2">
      <t>モウシコミ</t>
    </rPh>
    <rPh sb="2" eb="3">
      <t>シャ</t>
    </rPh>
    <phoneticPr fontId="3"/>
  </si>
  <si>
    <t>検査年月日</t>
    <rPh sb="0" eb="2">
      <t>ケンサ</t>
    </rPh>
    <rPh sb="2" eb="5">
      <t>ネンガッピ</t>
    </rPh>
    <phoneticPr fontId="3"/>
  </si>
  <si>
    <t>指摘事項</t>
    <rPh sb="0" eb="2">
      <t>シテキ</t>
    </rPh>
    <rPh sb="2" eb="4">
      <t>ジコウ</t>
    </rPh>
    <phoneticPr fontId="3"/>
  </si>
  <si>
    <t>立会人</t>
    <rPh sb="0" eb="2">
      <t>タチアイ</t>
    </rPh>
    <rPh sb="2" eb="3">
      <t>ニン</t>
    </rPh>
    <phoneticPr fontId="3"/>
  </si>
  <si>
    <t>㊞</t>
    <phoneticPr fontId="3"/>
  </si>
  <si>
    <t>給水装置工事竣工検査願</t>
    <rPh sb="0" eb="2">
      <t>キュウスイ</t>
    </rPh>
    <rPh sb="2" eb="4">
      <t>ソウチ</t>
    </rPh>
    <rPh sb="4" eb="6">
      <t>コウジ</t>
    </rPh>
    <rPh sb="6" eb="8">
      <t>シュンコウ</t>
    </rPh>
    <rPh sb="8" eb="10">
      <t>ケンサ</t>
    </rPh>
    <rPh sb="10" eb="11">
      <t>ネガ</t>
    </rPh>
    <phoneticPr fontId="3"/>
  </si>
  <si>
    <t>基準様式第2号</t>
    <rPh sb="0" eb="2">
      <t>キジュン</t>
    </rPh>
    <rPh sb="2" eb="4">
      <t>ヨウシキ</t>
    </rPh>
    <rPh sb="4" eb="5">
      <t>ダイ</t>
    </rPh>
    <rPh sb="6" eb="7">
      <t>ゴウ</t>
    </rPh>
    <phoneticPr fontId="3"/>
  </si>
  <si>
    <t>分岐工事施工届</t>
    <rPh sb="0" eb="2">
      <t>ブンキ</t>
    </rPh>
    <rPh sb="2" eb="4">
      <t>コウジ</t>
    </rPh>
    <rPh sb="4" eb="6">
      <t>セコウ</t>
    </rPh>
    <rPh sb="6" eb="7">
      <t>トド</t>
    </rPh>
    <phoneticPr fontId="3"/>
  </si>
  <si>
    <t>分岐工事施工場所</t>
    <rPh sb="0" eb="2">
      <t>ブンキ</t>
    </rPh>
    <rPh sb="2" eb="4">
      <t>コウジ</t>
    </rPh>
    <rPh sb="4" eb="6">
      <t>セコウ</t>
    </rPh>
    <rPh sb="6" eb="8">
      <t>バショ</t>
    </rPh>
    <phoneticPr fontId="3"/>
  </si>
  <si>
    <t>道路占用・使用許可番号</t>
    <rPh sb="0" eb="2">
      <t>ドウロ</t>
    </rPh>
    <rPh sb="2" eb="4">
      <t>センヨウ</t>
    </rPh>
    <rPh sb="5" eb="7">
      <t>シヨウ</t>
    </rPh>
    <rPh sb="7" eb="9">
      <t>キョカ</t>
    </rPh>
    <rPh sb="9" eb="11">
      <t>バンゴウ</t>
    </rPh>
    <phoneticPr fontId="3"/>
  </si>
  <si>
    <t>別紙許可書の写し添付</t>
    <rPh sb="0" eb="2">
      <t>ベッシ</t>
    </rPh>
    <rPh sb="2" eb="5">
      <t>キョカショ</t>
    </rPh>
    <rPh sb="6" eb="7">
      <t>ウツ</t>
    </rPh>
    <rPh sb="8" eb="10">
      <t>テンプ</t>
    </rPh>
    <phoneticPr fontId="3"/>
  </si>
  <si>
    <t>同 時刻</t>
    <rPh sb="0" eb="1">
      <t>ドウ</t>
    </rPh>
    <rPh sb="2" eb="4">
      <t>ジコク</t>
    </rPh>
    <phoneticPr fontId="3"/>
  </si>
  <si>
    <t>JIS K6762</t>
    <phoneticPr fontId="3"/>
  </si>
  <si>
    <t>ｲﾉｱｯｸ,三菱樹脂</t>
    <rPh sb="6" eb="8">
      <t>ミツビシ</t>
    </rPh>
    <rPh sb="8" eb="10">
      <t>ジュシ</t>
    </rPh>
    <phoneticPr fontId="3"/>
  </si>
  <si>
    <t>ﾀﾌﾞﾁ,日邦ﾊﾞﾙﾌﾞ</t>
    <rPh sb="5" eb="7">
      <t>ニッポウ</t>
    </rPh>
    <phoneticPr fontId="3"/>
  </si>
  <si>
    <t>JWWA B116</t>
    <phoneticPr fontId="3"/>
  </si>
  <si>
    <t>川崎製鉄</t>
    <rPh sb="0" eb="2">
      <t>カワサキ</t>
    </rPh>
    <rPh sb="2" eb="4">
      <t>セイテツ</t>
    </rPh>
    <phoneticPr fontId="3"/>
  </si>
  <si>
    <t>JWWA K116</t>
    <phoneticPr fontId="3"/>
  </si>
  <si>
    <t>日立金属,JFE</t>
    <rPh sb="0" eb="2">
      <t>ヒタチ</t>
    </rPh>
    <rPh sb="2" eb="4">
      <t>キンゾク</t>
    </rPh>
    <phoneticPr fontId="3"/>
  </si>
  <si>
    <t>JIS K117</t>
    <phoneticPr fontId="3"/>
  </si>
  <si>
    <t>PP管</t>
    <rPh sb="2" eb="3">
      <t>カン</t>
    </rPh>
    <phoneticPr fontId="3"/>
  </si>
  <si>
    <t>PP管継手</t>
    <rPh sb="2" eb="3">
      <t>カン</t>
    </rPh>
    <rPh sb="3" eb="4">
      <t>ツギ</t>
    </rPh>
    <rPh sb="4" eb="5">
      <t>テ</t>
    </rPh>
    <phoneticPr fontId="3"/>
  </si>
  <si>
    <t>XPEP管</t>
    <rPh sb="4" eb="5">
      <t>カン</t>
    </rPh>
    <phoneticPr fontId="3"/>
  </si>
  <si>
    <t>XPEP管継手</t>
    <rPh sb="4" eb="5">
      <t>カン</t>
    </rPh>
    <rPh sb="5" eb="6">
      <t>ツギ</t>
    </rPh>
    <rPh sb="6" eb="7">
      <t>テ</t>
    </rPh>
    <phoneticPr fontId="3"/>
  </si>
  <si>
    <t>VP管</t>
    <rPh sb="2" eb="3">
      <t>カン</t>
    </rPh>
    <phoneticPr fontId="3"/>
  </si>
  <si>
    <t>ｲﾉｱｯｸ</t>
    <phoneticPr fontId="3"/>
  </si>
  <si>
    <t>ｵﾝﾀﾞ</t>
    <phoneticPr fontId="3"/>
  </si>
  <si>
    <t>JIS K6769</t>
    <phoneticPr fontId="3"/>
  </si>
  <si>
    <t>JWWA B116</t>
    <phoneticPr fontId="3"/>
  </si>
  <si>
    <t>三菱樹脂</t>
    <rPh sb="0" eb="2">
      <t>ミツビシ</t>
    </rPh>
    <rPh sb="2" eb="4">
      <t>ジュシ</t>
    </rPh>
    <phoneticPr fontId="3"/>
  </si>
  <si>
    <t>JIS K6743</t>
    <phoneticPr fontId="3"/>
  </si>
  <si>
    <t>不凍水抜栓</t>
    <rPh sb="0" eb="2">
      <t>フトウ</t>
    </rPh>
    <rPh sb="2" eb="4">
      <t>ミズヌ</t>
    </rPh>
    <rPh sb="4" eb="5">
      <t>セン</t>
    </rPh>
    <phoneticPr fontId="3"/>
  </si>
  <si>
    <t>竹村</t>
    <rPh sb="0" eb="2">
      <t>タケムラ</t>
    </rPh>
    <phoneticPr fontId="3"/>
  </si>
  <si>
    <t>JWWA C13</t>
    <phoneticPr fontId="3"/>
  </si>
  <si>
    <t>JWWA C12</t>
    <phoneticPr fontId="3"/>
  </si>
  <si>
    <t>JWWA B117</t>
    <phoneticPr fontId="3"/>
  </si>
  <si>
    <t>ﾎﾞｰﾙ式止水栓
　　（乙ﾊﾝﾄﾞﾙ）</t>
    <rPh sb="4" eb="5">
      <t>シキ</t>
    </rPh>
    <rPh sb="5" eb="6">
      <t>シ</t>
    </rPh>
    <rPh sb="6" eb="7">
      <t>スイ</t>
    </rPh>
    <rPh sb="7" eb="8">
      <t>セン</t>
    </rPh>
    <rPh sb="12" eb="13">
      <t>オツ</t>
    </rPh>
    <phoneticPr fontId="3"/>
  </si>
  <si>
    <t>メータ直結逆止弁</t>
    <rPh sb="3" eb="5">
      <t>チョッケツ</t>
    </rPh>
    <rPh sb="5" eb="6">
      <t>ギャク</t>
    </rPh>
    <rPh sb="6" eb="7">
      <t>シ</t>
    </rPh>
    <rPh sb="7" eb="8">
      <t>ベン</t>
    </rPh>
    <phoneticPr fontId="3"/>
  </si>
  <si>
    <t>JIS K6742</t>
    <phoneticPr fontId="3"/>
  </si>
  <si>
    <t>ｵﾝﾀﾞ</t>
    <phoneticPr fontId="3"/>
  </si>
  <si>
    <t>SGP-VB</t>
    <phoneticPr fontId="3"/>
  </si>
  <si>
    <t>JWWA E468</t>
    <phoneticPr fontId="3"/>
  </si>
  <si>
    <t>JWWA F103</t>
    <phoneticPr fontId="3"/>
  </si>
  <si>
    <t>JWWA B116</t>
    <phoneticPr fontId="3"/>
  </si>
  <si>
    <t>㊞</t>
    <phoneticPr fontId="3"/>
  </si>
  <si>
    <t>配水管</t>
    <phoneticPr fontId="3"/>
  </si>
  <si>
    <t>分岐口径</t>
    <rPh sb="0" eb="2">
      <t>ブンキ</t>
    </rPh>
    <phoneticPr fontId="3"/>
  </si>
  <si>
    <t>竣工検査結果入力</t>
    <rPh sb="0" eb="2">
      <t>シュンコウ</t>
    </rPh>
    <rPh sb="2" eb="4">
      <t>ケンサ</t>
    </rPh>
    <rPh sb="4" eb="6">
      <t>ケッカ</t>
    </rPh>
    <rPh sb="6" eb="8">
      <t>ニュウリョク</t>
    </rPh>
    <phoneticPr fontId="3"/>
  </si>
  <si>
    <t>必要箇所をチェックする</t>
    <rPh sb="0" eb="2">
      <t>ヒツヨウ</t>
    </rPh>
    <rPh sb="2" eb="3">
      <t>カ</t>
    </rPh>
    <rPh sb="3" eb="4">
      <t>ショ</t>
    </rPh>
    <phoneticPr fontId="3"/>
  </si>
  <si>
    <t>㊞</t>
    <phoneticPr fontId="3"/>
  </si>
  <si>
    <t>工事申込書</t>
    <rPh sb="0" eb="2">
      <t>コウジ</t>
    </rPh>
    <rPh sb="2" eb="5">
      <t>モウシコミショ</t>
    </rPh>
    <phoneticPr fontId="3"/>
  </si>
  <si>
    <t>工事申込書(副)</t>
    <rPh sb="0" eb="2">
      <t>コウジ</t>
    </rPh>
    <rPh sb="2" eb="5">
      <t>モウシコミショ</t>
    </rPh>
    <rPh sb="6" eb="7">
      <t>フク</t>
    </rPh>
    <phoneticPr fontId="3"/>
  </si>
  <si>
    <t>設計審査申請書</t>
    <rPh sb="0" eb="2">
      <t>セッケイ</t>
    </rPh>
    <rPh sb="2" eb="4">
      <t>シンサ</t>
    </rPh>
    <rPh sb="4" eb="7">
      <t>シンセイショ</t>
    </rPh>
    <phoneticPr fontId="3"/>
  </si>
  <si>
    <t>工事承認書</t>
    <rPh sb="0" eb="2">
      <t>コウジ</t>
    </rPh>
    <rPh sb="2" eb="4">
      <t>ショウニン</t>
    </rPh>
    <rPh sb="4" eb="5">
      <t>ショ</t>
    </rPh>
    <phoneticPr fontId="3"/>
  </si>
  <si>
    <t>材料一覧表</t>
    <rPh sb="0" eb="2">
      <t>ザイリョウ</t>
    </rPh>
    <rPh sb="2" eb="4">
      <t>イチラン</t>
    </rPh>
    <rPh sb="4" eb="5">
      <t>ヒョウ</t>
    </rPh>
    <phoneticPr fontId="3"/>
  </si>
  <si>
    <t>着工届</t>
    <rPh sb="0" eb="2">
      <t>チャッコウ</t>
    </rPh>
    <rPh sb="2" eb="3">
      <t>トド</t>
    </rPh>
    <phoneticPr fontId="3"/>
  </si>
  <si>
    <t>竣工検査申請書</t>
    <rPh sb="0" eb="2">
      <t>シュンコウ</t>
    </rPh>
    <rPh sb="2" eb="4">
      <t>ケンサ</t>
    </rPh>
    <rPh sb="4" eb="7">
      <t>シンセイショ</t>
    </rPh>
    <phoneticPr fontId="3"/>
  </si>
  <si>
    <t>竣工検査表</t>
    <rPh sb="0" eb="2">
      <t>シュンコウ</t>
    </rPh>
    <rPh sb="2" eb="4">
      <t>ケンサ</t>
    </rPh>
    <rPh sb="4" eb="5">
      <t>ヒョウ</t>
    </rPh>
    <phoneticPr fontId="3"/>
  </si>
  <si>
    <t>竣工検査願</t>
    <rPh sb="0" eb="2">
      <t>シュンコウ</t>
    </rPh>
    <rPh sb="2" eb="4">
      <t>ケンサ</t>
    </rPh>
    <rPh sb="4" eb="5">
      <t>ネガ</t>
    </rPh>
    <phoneticPr fontId="3"/>
  </si>
  <si>
    <t>○</t>
    <phoneticPr fontId="3"/>
  </si>
  <si>
    <t>地　　　区</t>
    <rPh sb="0" eb="1">
      <t>チ</t>
    </rPh>
    <rPh sb="4" eb="5">
      <t>ク</t>
    </rPh>
    <phoneticPr fontId="3"/>
  </si>
  <si>
    <t>（金額は、数字のみ入力してください。）</t>
    <rPh sb="1" eb="3">
      <t>キンガク</t>
    </rPh>
    <rPh sb="5" eb="7">
      <t>スウジ</t>
    </rPh>
    <rPh sb="9" eb="11">
      <t>ニュウリョク</t>
    </rPh>
    <phoneticPr fontId="3"/>
  </si>
  <si>
    <t>Ver 1.1</t>
    <phoneticPr fontId="3"/>
  </si>
  <si>
    <t>･竣工検査願</t>
    <rPh sb="1" eb="3">
      <t>シュンコウ</t>
    </rPh>
    <rPh sb="3" eb="5">
      <t>ケンサ</t>
    </rPh>
    <rPh sb="5" eb="6">
      <t>ネガ</t>
    </rPh>
    <phoneticPr fontId="3"/>
  </si>
  <si>
    <t>フォントをMSPゴッシクからMSP明朝に変更</t>
    <rPh sb="17" eb="19">
      <t>ミンチョウ</t>
    </rPh>
    <rPh sb="20" eb="22">
      <t>ヘンコウ</t>
    </rPh>
    <phoneticPr fontId="3"/>
  </si>
  <si>
    <t>入力シートの工事種別が入力されていない時、承認番号を表示しないように</t>
    <rPh sb="0" eb="2">
      <t>ニュウリョク</t>
    </rPh>
    <rPh sb="6" eb="8">
      <t>コウジ</t>
    </rPh>
    <rPh sb="8" eb="10">
      <t>シュベツ</t>
    </rPh>
    <rPh sb="11" eb="13">
      <t>ニュウリョク</t>
    </rPh>
    <rPh sb="19" eb="20">
      <t>トキ</t>
    </rPh>
    <rPh sb="21" eb="23">
      <t>ショウニン</t>
    </rPh>
    <rPh sb="23" eb="25">
      <t>バンゴウ</t>
    </rPh>
    <rPh sb="26" eb="28">
      <t>ヒョウジ</t>
    </rPh>
    <phoneticPr fontId="3"/>
  </si>
  <si>
    <t>入力シートの検査希望日が入力されていない時、検査希望日を表示しないように</t>
    <rPh sb="0" eb="2">
      <t>ニュウリョク</t>
    </rPh>
    <rPh sb="6" eb="8">
      <t>ケンサ</t>
    </rPh>
    <rPh sb="8" eb="11">
      <t>キボウビ</t>
    </rPh>
    <rPh sb="12" eb="14">
      <t>ニュウリョク</t>
    </rPh>
    <rPh sb="20" eb="21">
      <t>トキ</t>
    </rPh>
    <rPh sb="22" eb="24">
      <t>ケンサ</t>
    </rPh>
    <rPh sb="24" eb="27">
      <t>キボウビ</t>
    </rPh>
    <rPh sb="28" eb="30">
      <t>ヒョウジ</t>
    </rPh>
    <phoneticPr fontId="3"/>
  </si>
  <si>
    <t>メンテナンス記録</t>
    <rPh sb="6" eb="8">
      <t>キロク</t>
    </rPh>
    <phoneticPr fontId="3"/>
  </si>
  <si>
    <t>Ver 1.2</t>
    <phoneticPr fontId="3"/>
  </si>
  <si>
    <t>・入力シート</t>
    <rPh sb="1" eb="3">
      <t>ニュウリョク</t>
    </rPh>
    <phoneticPr fontId="3"/>
  </si>
  <si>
    <t>主任技術者番号の範囲を１～１０００００を１～９９９９９９に修正</t>
    <rPh sb="0" eb="2">
      <t>シュニン</t>
    </rPh>
    <rPh sb="2" eb="5">
      <t>ギジュツシャ</t>
    </rPh>
    <rPh sb="5" eb="7">
      <t>バンゴウ</t>
    </rPh>
    <rPh sb="8" eb="10">
      <t>ハンイ</t>
    </rPh>
    <rPh sb="29" eb="31">
      <t>シュウセイ</t>
    </rPh>
    <phoneticPr fontId="3"/>
  </si>
  <si>
    <t>大東</t>
    <rPh sb="0" eb="2">
      <t>ダイトウ</t>
    </rPh>
    <phoneticPr fontId="3"/>
  </si>
  <si>
    <t>東山</t>
    <rPh sb="0" eb="2">
      <t>ヒガシヤマ</t>
    </rPh>
    <phoneticPr fontId="3"/>
  </si>
  <si>
    <t>千厩</t>
    <rPh sb="0" eb="2">
      <t>センマヤ</t>
    </rPh>
    <phoneticPr fontId="3"/>
  </si>
  <si>
    <t>材料一覧表（竣工）</t>
    <rPh sb="0" eb="2">
      <t>ザイリョウ</t>
    </rPh>
    <rPh sb="2" eb="4">
      <t>イチラン</t>
    </rPh>
    <rPh sb="4" eb="5">
      <t>ヒョウ</t>
    </rPh>
    <rPh sb="6" eb="8">
      <t>シュンコウ</t>
    </rPh>
    <phoneticPr fontId="3"/>
  </si>
  <si>
    <t>Ver 1.3</t>
    <phoneticPr fontId="3"/>
  </si>
  <si>
    <t>このシステムの使用・配布がフリーであることを明示</t>
    <rPh sb="7" eb="9">
      <t>シヨウ</t>
    </rPh>
    <rPh sb="10" eb="12">
      <t>ハイフ</t>
    </rPh>
    <rPh sb="22" eb="24">
      <t>メイジ</t>
    </rPh>
    <phoneticPr fontId="3"/>
  </si>
  <si>
    <t>承認番号の書式を文字列に修正（２２－０１などの形式でも正しく表示されるように）</t>
    <rPh sb="0" eb="2">
      <t>ショウニン</t>
    </rPh>
    <rPh sb="2" eb="4">
      <t>バンゴウ</t>
    </rPh>
    <rPh sb="5" eb="7">
      <t>ショシキ</t>
    </rPh>
    <rPh sb="8" eb="11">
      <t>モジレツ</t>
    </rPh>
    <rPh sb="12" eb="14">
      <t>シュウセイ</t>
    </rPh>
    <rPh sb="23" eb="25">
      <t>ケイシキ</t>
    </rPh>
    <rPh sb="27" eb="28">
      <t>タダ</t>
    </rPh>
    <rPh sb="30" eb="32">
      <t>ヒョウジ</t>
    </rPh>
    <phoneticPr fontId="3"/>
  </si>
  <si>
    <t>・工事申込書</t>
    <rPh sb="1" eb="3">
      <t>コウジ</t>
    </rPh>
    <rPh sb="3" eb="6">
      <t>モウシコミショ</t>
    </rPh>
    <phoneticPr fontId="3"/>
  </si>
  <si>
    <t>・工事申込書_副</t>
    <rPh sb="1" eb="3">
      <t>コウジ</t>
    </rPh>
    <rPh sb="3" eb="6">
      <t>モウシコミショ</t>
    </rPh>
    <rPh sb="7" eb="8">
      <t>フク</t>
    </rPh>
    <phoneticPr fontId="3"/>
  </si>
  <si>
    <t>同上</t>
    <rPh sb="0" eb="2">
      <t>ドウジョウ</t>
    </rPh>
    <phoneticPr fontId="3"/>
  </si>
  <si>
    <t>公道内の給水装置の寄附者は、利害関係者の給水装置の所有者が入力されていれば所有者を、
入力されていなければ申込者を設定するように変更</t>
    <rPh sb="0" eb="2">
      <t>コウドウ</t>
    </rPh>
    <rPh sb="2" eb="3">
      <t>ナイ</t>
    </rPh>
    <rPh sb="4" eb="6">
      <t>キュウスイ</t>
    </rPh>
    <rPh sb="6" eb="8">
      <t>ソウチ</t>
    </rPh>
    <rPh sb="9" eb="11">
      <t>キフ</t>
    </rPh>
    <rPh sb="11" eb="12">
      <t>シャ</t>
    </rPh>
    <rPh sb="14" eb="16">
      <t>リガイ</t>
    </rPh>
    <rPh sb="16" eb="18">
      <t>カンケイ</t>
    </rPh>
    <rPh sb="18" eb="19">
      <t>シャ</t>
    </rPh>
    <rPh sb="20" eb="22">
      <t>キュウスイ</t>
    </rPh>
    <rPh sb="22" eb="24">
      <t>ソウチ</t>
    </rPh>
    <rPh sb="25" eb="28">
      <t>ショユウシャ</t>
    </rPh>
    <rPh sb="29" eb="31">
      <t>ニュウリョク</t>
    </rPh>
    <rPh sb="37" eb="40">
      <t>ショユウシャ</t>
    </rPh>
    <rPh sb="43" eb="45">
      <t>ニュウリョク</t>
    </rPh>
    <rPh sb="53" eb="55">
      <t>モウシコミ</t>
    </rPh>
    <rPh sb="55" eb="56">
      <t>シャ</t>
    </rPh>
    <rPh sb="57" eb="59">
      <t>セッテイ</t>
    </rPh>
    <rPh sb="64" eb="66">
      <t>ヘンコウ</t>
    </rPh>
    <phoneticPr fontId="3"/>
  </si>
  <si>
    <t>Ver 1.4</t>
    <phoneticPr fontId="3"/>
  </si>
  <si>
    <t>工事申込日が入力されていないとき、年号・年・月・日のみ表示するよう変更</t>
    <rPh sb="0" eb="2">
      <t>コウジ</t>
    </rPh>
    <rPh sb="2" eb="3">
      <t>モウ</t>
    </rPh>
    <rPh sb="3" eb="4">
      <t>コ</t>
    </rPh>
    <rPh sb="4" eb="5">
      <t>ビ</t>
    </rPh>
    <rPh sb="6" eb="8">
      <t>ニュウリョク</t>
    </rPh>
    <rPh sb="17" eb="19">
      <t>ネンゴウ</t>
    </rPh>
    <rPh sb="20" eb="21">
      <t>ネン</t>
    </rPh>
    <rPh sb="22" eb="23">
      <t>ツキ</t>
    </rPh>
    <rPh sb="24" eb="25">
      <t>ヒ</t>
    </rPh>
    <rPh sb="27" eb="29">
      <t>ヒョウジ</t>
    </rPh>
    <rPh sb="33" eb="35">
      <t>ヘンコウ</t>
    </rPh>
    <phoneticPr fontId="3"/>
  </si>
  <si>
    <t>・設計審査申請書</t>
    <rPh sb="1" eb="3">
      <t>セッケイ</t>
    </rPh>
    <rPh sb="3" eb="5">
      <t>シンサ</t>
    </rPh>
    <rPh sb="5" eb="8">
      <t>シンセイショ</t>
    </rPh>
    <phoneticPr fontId="3"/>
  </si>
  <si>
    <t>使用材料に「ﾒｰﾀ設置」を設けた</t>
    <rPh sb="0" eb="2">
      <t>シヨウ</t>
    </rPh>
    <rPh sb="2" eb="4">
      <t>ザイリョウ</t>
    </rPh>
    <rPh sb="9" eb="11">
      <t>セッチ</t>
    </rPh>
    <rPh sb="13" eb="14">
      <t>モウ</t>
    </rPh>
    <phoneticPr fontId="3"/>
  </si>
  <si>
    <t>分水工事はｻﾄﾞﾙ付分水栓と乙ハンドル止水栓、ﾒｰﾀ設置はﾒｰﾀ直結止水栓と逆止弁を表示するように変更した</t>
    <rPh sb="0" eb="2">
      <t>ブンスイ</t>
    </rPh>
    <rPh sb="2" eb="4">
      <t>コウジ</t>
    </rPh>
    <rPh sb="9" eb="10">
      <t>ツキ</t>
    </rPh>
    <rPh sb="10" eb="11">
      <t>ブン</t>
    </rPh>
    <rPh sb="11" eb="12">
      <t>スイ</t>
    </rPh>
    <rPh sb="12" eb="13">
      <t>セン</t>
    </rPh>
    <rPh sb="14" eb="15">
      <t>オツ</t>
    </rPh>
    <rPh sb="19" eb="21">
      <t>シスイ</t>
    </rPh>
    <rPh sb="21" eb="22">
      <t>セン</t>
    </rPh>
    <rPh sb="26" eb="28">
      <t>セッチ</t>
    </rPh>
    <rPh sb="32" eb="34">
      <t>チョッケツ</t>
    </rPh>
    <rPh sb="34" eb="35">
      <t>シ</t>
    </rPh>
    <rPh sb="35" eb="36">
      <t>スイ</t>
    </rPh>
    <rPh sb="36" eb="37">
      <t>セン</t>
    </rPh>
    <rPh sb="38" eb="39">
      <t>ギャク</t>
    </rPh>
    <rPh sb="39" eb="40">
      <t>シ</t>
    </rPh>
    <rPh sb="40" eb="41">
      <t>ベン</t>
    </rPh>
    <rPh sb="42" eb="44">
      <t>ヒョウジ</t>
    </rPh>
    <rPh sb="49" eb="51">
      <t>ヘンコウ</t>
    </rPh>
    <phoneticPr fontId="3"/>
  </si>
  <si>
    <t>分岐工事届出日</t>
    <rPh sb="0" eb="2">
      <t>ブンキ</t>
    </rPh>
    <rPh sb="2" eb="4">
      <t>コウジ</t>
    </rPh>
    <rPh sb="4" eb="6">
      <t>トドケデ</t>
    </rPh>
    <rPh sb="6" eb="7">
      <t>ヒ</t>
    </rPh>
    <phoneticPr fontId="3"/>
  </si>
  <si>
    <t>工事予定日</t>
    <rPh sb="0" eb="2">
      <t>コウジ</t>
    </rPh>
    <rPh sb="2" eb="5">
      <t>ヨテイビ</t>
    </rPh>
    <phoneticPr fontId="3"/>
  </si>
  <si>
    <t>・竣工検査申請書</t>
    <rPh sb="1" eb="3">
      <t>シュンコウ</t>
    </rPh>
    <rPh sb="3" eb="5">
      <t>ケンサ</t>
    </rPh>
    <rPh sb="5" eb="8">
      <t>シンセイショ</t>
    </rPh>
    <phoneticPr fontId="3"/>
  </si>
  <si>
    <t>分岐配水管口径に分岐口径を表示していた。配水管口径に変更した。</t>
    <rPh sb="0" eb="2">
      <t>ブンキ</t>
    </rPh>
    <rPh sb="2" eb="5">
      <t>ハイスイカン</t>
    </rPh>
    <rPh sb="5" eb="7">
      <t>コウケイ</t>
    </rPh>
    <rPh sb="8" eb="10">
      <t>ブンキ</t>
    </rPh>
    <rPh sb="10" eb="12">
      <t>コウケイ</t>
    </rPh>
    <rPh sb="13" eb="15">
      <t>ヒョウジ</t>
    </rPh>
    <rPh sb="20" eb="23">
      <t>ハイスイカン</t>
    </rPh>
    <rPh sb="23" eb="25">
      <t>コウケイ</t>
    </rPh>
    <rPh sb="26" eb="28">
      <t>ヘンコウ</t>
    </rPh>
    <phoneticPr fontId="3"/>
  </si>
  <si>
    <t>公道内使用材料表</t>
    <rPh sb="0" eb="2">
      <t>コウドウ</t>
    </rPh>
    <rPh sb="2" eb="3">
      <t>ナイ</t>
    </rPh>
    <rPh sb="3" eb="5">
      <t>シヨウ</t>
    </rPh>
    <rPh sb="5" eb="7">
      <t>ザイリョウ</t>
    </rPh>
    <rPh sb="7" eb="8">
      <t>ヒョウ</t>
    </rPh>
    <phoneticPr fontId="3"/>
  </si>
  <si>
    <t>基準様式第4号</t>
    <rPh sb="0" eb="2">
      <t>キジュン</t>
    </rPh>
    <rPh sb="2" eb="4">
      <t>ヨウシキ</t>
    </rPh>
    <rPh sb="4" eb="5">
      <t>ダイ</t>
    </rPh>
    <rPh sb="6" eb="7">
      <t>ゴウ</t>
    </rPh>
    <phoneticPr fontId="3"/>
  </si>
  <si>
    <t>口径・種別</t>
    <rPh sb="0" eb="2">
      <t>コウケイ</t>
    </rPh>
    <rPh sb="3" eb="5">
      <t>シュベツ</t>
    </rPh>
    <phoneticPr fontId="3"/>
  </si>
  <si>
    <t>←</t>
    <phoneticPr fontId="3"/>
  </si>
  <si>
    <t>受贈年月日</t>
    <rPh sb="0" eb="1">
      <t>ウ</t>
    </rPh>
    <rPh sb="1" eb="2">
      <t>オク</t>
    </rPh>
    <rPh sb="2" eb="5">
      <t>ネンガッピ</t>
    </rPh>
    <phoneticPr fontId="3"/>
  </si>
  <si>
    <t>PP継手 メータ用</t>
    <rPh sb="2" eb="3">
      <t>ツ</t>
    </rPh>
    <rPh sb="3" eb="4">
      <t>テ</t>
    </rPh>
    <rPh sb="8" eb="9">
      <t>ヨウ</t>
    </rPh>
    <phoneticPr fontId="3"/>
  </si>
  <si>
    <t>PP継手
 回転式メータ用</t>
    <rPh sb="2" eb="3">
      <t>ツ</t>
    </rPh>
    <rPh sb="3" eb="4">
      <t>テ</t>
    </rPh>
    <rPh sb="6" eb="8">
      <t>カイテン</t>
    </rPh>
    <rPh sb="8" eb="9">
      <t>シキ</t>
    </rPh>
    <rPh sb="12" eb="13">
      <t>ヨウ</t>
    </rPh>
    <phoneticPr fontId="3"/>
  </si>
  <si>
    <t>数量</t>
    <rPh sb="0" eb="2">
      <t>スウリョウ</t>
    </rPh>
    <phoneticPr fontId="3"/>
  </si>
  <si>
    <t>DIP</t>
    <phoneticPr fontId="3"/>
  </si>
  <si>
    <t>備         考</t>
    <rPh sb="0" eb="1">
      <t>ソナエ</t>
    </rPh>
    <rPh sb="10" eb="11">
      <t>コウ</t>
    </rPh>
    <phoneticPr fontId="3"/>
  </si>
  <si>
    <t>PP管の数量欄、備考及び各資材の単価を入力してください。</t>
    <rPh sb="2" eb="3">
      <t>カン</t>
    </rPh>
    <rPh sb="4" eb="6">
      <t>スウリョウ</t>
    </rPh>
    <rPh sb="6" eb="7">
      <t>ラン</t>
    </rPh>
    <rPh sb="8" eb="10">
      <t>ビコウ</t>
    </rPh>
    <rPh sb="10" eb="11">
      <t>オヨ</t>
    </rPh>
    <rPh sb="12" eb="13">
      <t>カク</t>
    </rPh>
    <rPh sb="13" eb="15">
      <t>シザイ</t>
    </rPh>
    <rPh sb="16" eb="18">
      <t>タンカ</t>
    </rPh>
    <rPh sb="19" eb="21">
      <t>ニュウリョク</t>
    </rPh>
    <phoneticPr fontId="3"/>
  </si>
  <si>
    <t>様式第5号(第12条関係)</t>
    <rPh sb="0" eb="2">
      <t>ヨウシキ</t>
    </rPh>
    <rPh sb="2" eb="3">
      <t>ダイ</t>
    </rPh>
    <rPh sb="4" eb="5">
      <t>ゴウ</t>
    </rPh>
    <rPh sb="6" eb="7">
      <t>ダイ</t>
    </rPh>
    <rPh sb="9" eb="10">
      <t>ジョウ</t>
    </rPh>
    <rPh sb="10" eb="12">
      <t>カンケイ</t>
    </rPh>
    <phoneticPr fontId="3"/>
  </si>
  <si>
    <t>給水開始申込書</t>
    <rPh sb="0" eb="2">
      <t>キュウスイ</t>
    </rPh>
    <rPh sb="2" eb="4">
      <t>カイシ</t>
    </rPh>
    <rPh sb="4" eb="7">
      <t>モウシコミショ</t>
    </rPh>
    <phoneticPr fontId="3"/>
  </si>
  <si>
    <t>使用者氏名</t>
    <rPh sb="0" eb="3">
      <t>シヨウシャ</t>
    </rPh>
    <rPh sb="3" eb="5">
      <t>シメイ</t>
    </rPh>
    <phoneticPr fontId="3"/>
  </si>
  <si>
    <t>届出理由</t>
    <rPh sb="0" eb="2">
      <t>トドケデ</t>
    </rPh>
    <rPh sb="2" eb="4">
      <t>リユウ</t>
    </rPh>
    <phoneticPr fontId="3"/>
  </si>
  <si>
    <t>使用者番号</t>
    <rPh sb="0" eb="3">
      <t>シヨウシャ</t>
    </rPh>
    <rPh sb="3" eb="5">
      <t>バンゴウ</t>
    </rPh>
    <phoneticPr fontId="3"/>
  </si>
  <si>
    <t>使用区分</t>
    <rPh sb="0" eb="2">
      <t>シヨウ</t>
    </rPh>
    <rPh sb="2" eb="4">
      <t>クブン</t>
    </rPh>
    <phoneticPr fontId="3"/>
  </si>
  <si>
    <t>処理結果</t>
    <rPh sb="0" eb="2">
      <t>ショリ</t>
    </rPh>
    <rPh sb="2" eb="4">
      <t>ケッカ</t>
    </rPh>
    <phoneticPr fontId="3"/>
  </si>
  <si>
    <t>次の水道の使用開始を申し込みます。</t>
    <rPh sb="0" eb="1">
      <t>ツギ</t>
    </rPh>
    <rPh sb="2" eb="4">
      <t>スイドウ</t>
    </rPh>
    <rPh sb="5" eb="7">
      <t>シヨウ</t>
    </rPh>
    <rPh sb="7" eb="9">
      <t>カイシ</t>
    </rPh>
    <rPh sb="10" eb="11">
      <t>モウ</t>
    </rPh>
    <rPh sb="12" eb="13">
      <t>コ</t>
    </rPh>
    <phoneticPr fontId="3"/>
  </si>
  <si>
    <t>使用
人数</t>
    <rPh sb="0" eb="2">
      <t>シヨウ</t>
    </rPh>
    <rPh sb="3" eb="5">
      <t>ニンズウ</t>
    </rPh>
    <phoneticPr fontId="3"/>
  </si>
  <si>
    <t>給水装置
所在地へ</t>
    <rPh sb="0" eb="2">
      <t>キュウスイ</t>
    </rPh>
    <rPh sb="2" eb="4">
      <t>ソウチ</t>
    </rPh>
    <rPh sb="5" eb="8">
      <t>ショザイチ</t>
    </rPh>
    <phoneticPr fontId="3"/>
  </si>
  <si>
    <t>■</t>
    <phoneticPr fontId="3"/>
  </si>
  <si>
    <t>給水装置所在地
以外の場合</t>
    <rPh sb="0" eb="2">
      <t>キュウスイ</t>
    </rPh>
    <rPh sb="2" eb="4">
      <t>ソウチ</t>
    </rPh>
    <rPh sb="4" eb="7">
      <t>ショザイチ</t>
    </rPh>
    <rPh sb="8" eb="10">
      <t>イガイ</t>
    </rPh>
    <rPh sb="11" eb="13">
      <t>バアイ</t>
    </rPh>
    <phoneticPr fontId="3"/>
  </si>
  <si>
    <t>□</t>
    <phoneticPr fontId="3"/>
  </si>
  <si>
    <t>転入（市内・市外）</t>
    <rPh sb="0" eb="2">
      <t>テンニュウ</t>
    </rPh>
    <rPh sb="3" eb="5">
      <t>シナイ</t>
    </rPh>
    <rPh sb="6" eb="8">
      <t>シガイ</t>
    </rPh>
    <phoneticPr fontId="3"/>
  </si>
  <si>
    <t>プール用</t>
    <rPh sb="3" eb="4">
      <t>ヨウ</t>
    </rPh>
    <phoneticPr fontId="3"/>
  </si>
  <si>
    <t>浴場営業用</t>
    <rPh sb="0" eb="2">
      <t>ヨクジョウ</t>
    </rPh>
    <rPh sb="2" eb="4">
      <t>エイギョウ</t>
    </rPh>
    <rPh sb="4" eb="5">
      <t>ヨウ</t>
    </rPh>
    <phoneticPr fontId="3"/>
  </si>
  <si>
    <t>自　　宅</t>
    <rPh sb="0" eb="1">
      <t>ジ</t>
    </rPh>
    <rPh sb="3" eb="4">
      <t>タク</t>
    </rPh>
    <phoneticPr fontId="3"/>
  </si>
  <si>
    <t>備　　考
（勤務先等）</t>
    <rPh sb="0" eb="1">
      <t>ソナエ</t>
    </rPh>
    <rPh sb="3" eb="4">
      <t>コウ</t>
    </rPh>
    <rPh sb="6" eb="9">
      <t>キンムサキ</t>
    </rPh>
    <rPh sb="9" eb="10">
      <t>ナド</t>
    </rPh>
    <phoneticPr fontId="3"/>
  </si>
  <si>
    <t>その他の
連 絡 先</t>
    <rPh sb="2" eb="3">
      <t>タ</t>
    </rPh>
    <rPh sb="5" eb="6">
      <t>レン</t>
    </rPh>
    <rPh sb="7" eb="8">
      <t>ラク</t>
    </rPh>
    <rPh sb="9" eb="10">
      <t>サキ</t>
    </rPh>
    <phoneticPr fontId="3"/>
  </si>
  <si>
    <t>水道</t>
    <rPh sb="0" eb="2">
      <t>スイドウ</t>
    </rPh>
    <phoneticPr fontId="3"/>
  </si>
  <si>
    <t>その他</t>
    <rPh sb="2" eb="3">
      <t>タ</t>
    </rPh>
    <phoneticPr fontId="3"/>
  </si>
  <si>
    <t>通水</t>
    <rPh sb="0" eb="2">
      <t>ツウスイ</t>
    </rPh>
    <phoneticPr fontId="3"/>
  </si>
  <si>
    <t>依頼処理記入欄（水道部記入）</t>
    <rPh sb="0" eb="2">
      <t>イライ</t>
    </rPh>
    <rPh sb="2" eb="4">
      <t>ショリ</t>
    </rPh>
    <rPh sb="4" eb="6">
      <t>キニュウ</t>
    </rPh>
    <rPh sb="6" eb="7">
      <t>ラン</t>
    </rPh>
    <rPh sb="8" eb="10">
      <t>スイドウ</t>
    </rPh>
    <rPh sb="10" eb="11">
      <t>ブ</t>
    </rPh>
    <rPh sb="11" eb="13">
      <t>キニュウ</t>
    </rPh>
    <phoneticPr fontId="3"/>
  </si>
  <si>
    <t>人</t>
    <rPh sb="0" eb="1">
      <t>ニン</t>
    </rPh>
    <phoneticPr fontId="3"/>
  </si>
  <si>
    <t>料金請求先
住所</t>
    <rPh sb="0" eb="2">
      <t>リョウキン</t>
    </rPh>
    <rPh sb="2" eb="4">
      <t>セイキュウ</t>
    </rPh>
    <rPh sb="4" eb="5">
      <t>サキ</t>
    </rPh>
    <rPh sb="6" eb="8">
      <t>ジュウショ</t>
    </rPh>
    <phoneticPr fontId="3"/>
  </si>
  <si>
    <t>給水装置
所有者</t>
    <rPh sb="0" eb="2">
      <t>キュウスイ</t>
    </rPh>
    <rPh sb="2" eb="4">
      <t>ソウチ</t>
    </rPh>
    <rPh sb="5" eb="8">
      <t>ショユウシャ</t>
    </rPh>
    <phoneticPr fontId="3"/>
  </si>
  <si>
    <t>ふりがな</t>
    <phoneticPr fontId="3"/>
  </si>
  <si>
    <t>この様式のみの、様式独自の入力項目があります。</t>
    <rPh sb="2" eb="4">
      <t>ヨウシキ</t>
    </rPh>
    <rPh sb="8" eb="10">
      <t>ヨウシキ</t>
    </rPh>
    <rPh sb="10" eb="12">
      <t>ドクジ</t>
    </rPh>
    <rPh sb="13" eb="15">
      <t>ニュウリョク</t>
    </rPh>
    <rPh sb="15" eb="17">
      <t>コウモク</t>
    </rPh>
    <phoneticPr fontId="3"/>
  </si>
  <si>
    <t>この様式は、新設の場合を想定しています</t>
    <rPh sb="2" eb="4">
      <t>ヨウシキ</t>
    </rPh>
    <rPh sb="6" eb="8">
      <t>シンセツ</t>
    </rPh>
    <rPh sb="9" eb="11">
      <t>バアイ</t>
    </rPh>
    <rPh sb="12" eb="14">
      <t>ソウテイ</t>
    </rPh>
    <phoneticPr fontId="3"/>
  </si>
  <si>
    <t>Ver 1.5</t>
    <phoneticPr fontId="3"/>
  </si>
  <si>
    <t>・公道内使用材料表</t>
    <rPh sb="1" eb="3">
      <t>コウドウ</t>
    </rPh>
    <rPh sb="3" eb="4">
      <t>ナイ</t>
    </rPh>
    <rPh sb="4" eb="6">
      <t>シヨウ</t>
    </rPh>
    <rPh sb="6" eb="8">
      <t>ザイリョウ</t>
    </rPh>
    <rPh sb="8" eb="9">
      <t>ヒョウ</t>
    </rPh>
    <phoneticPr fontId="3"/>
  </si>
  <si>
    <t>新規に追加した</t>
    <rPh sb="0" eb="2">
      <t>シンキ</t>
    </rPh>
    <rPh sb="3" eb="5">
      <t>ツイカ</t>
    </rPh>
    <phoneticPr fontId="3"/>
  </si>
  <si>
    <t>・給水開始申込書</t>
    <rPh sb="1" eb="3">
      <t>キュウスイ</t>
    </rPh>
    <rPh sb="3" eb="5">
      <t>カイシ</t>
    </rPh>
    <rPh sb="5" eb="8">
      <t>モウシコミショ</t>
    </rPh>
    <phoneticPr fontId="3"/>
  </si>
  <si>
    <t>給水開始申込書</t>
    <phoneticPr fontId="3"/>
  </si>
  <si>
    <t>VLP</t>
    <phoneticPr fontId="3"/>
  </si>
  <si>
    <t>配水管の材質にVLPを追加した</t>
    <rPh sb="0" eb="2">
      <t>ハイスイ</t>
    </rPh>
    <rPh sb="2" eb="3">
      <t>カン</t>
    </rPh>
    <rPh sb="4" eb="6">
      <t>ザイシツ</t>
    </rPh>
    <rPh sb="11" eb="13">
      <t>ツイカ</t>
    </rPh>
    <phoneticPr fontId="3"/>
  </si>
  <si>
    <t>様式第2号（第7条関係）</t>
    <rPh sb="0" eb="2">
      <t>ヨウシキ</t>
    </rPh>
    <rPh sb="2" eb="3">
      <t>ダイ</t>
    </rPh>
    <rPh sb="4" eb="5">
      <t>ゴウ</t>
    </rPh>
    <rPh sb="6" eb="7">
      <t>ダイ</t>
    </rPh>
    <rPh sb="8" eb="9">
      <t>ジョウ</t>
    </rPh>
    <rPh sb="9" eb="11">
      <t>カンケイ</t>
    </rPh>
    <phoneticPr fontId="3"/>
  </si>
  <si>
    <t>給水装置工事取下届</t>
    <rPh sb="0" eb="2">
      <t>キュウスイ</t>
    </rPh>
    <rPh sb="2" eb="4">
      <t>ソウチ</t>
    </rPh>
    <rPh sb="4" eb="6">
      <t>コウジ</t>
    </rPh>
    <rPh sb="6" eb="7">
      <t>ト</t>
    </rPh>
    <rPh sb="7" eb="8">
      <t>サ</t>
    </rPh>
    <rPh sb="8" eb="9">
      <t>トド</t>
    </rPh>
    <phoneticPr fontId="3"/>
  </si>
  <si>
    <t>付けで受付・承認のありました給水装置工事について、次の事由により</t>
    <rPh sb="0" eb="1">
      <t>ツ</t>
    </rPh>
    <rPh sb="3" eb="5">
      <t>ウケツケ</t>
    </rPh>
    <rPh sb="6" eb="8">
      <t>ショウニン</t>
    </rPh>
    <rPh sb="14" eb="16">
      <t>キュウスイ</t>
    </rPh>
    <rPh sb="16" eb="18">
      <t>ソウチ</t>
    </rPh>
    <rPh sb="18" eb="20">
      <t>コウジ</t>
    </rPh>
    <rPh sb="25" eb="26">
      <t>ツギ</t>
    </rPh>
    <rPh sb="27" eb="29">
      <t>ジユウ</t>
    </rPh>
    <phoneticPr fontId="3"/>
  </si>
  <si>
    <t>取下事由</t>
    <rPh sb="0" eb="2">
      <t>トリサ</t>
    </rPh>
    <rPh sb="2" eb="4">
      <t>ジユウ</t>
    </rPh>
    <phoneticPr fontId="3"/>
  </si>
  <si>
    <t>改行するときは、(ALT）+（Enter）で</t>
    <rPh sb="0" eb="2">
      <t>カイギョウ</t>
    </rPh>
    <phoneticPr fontId="3"/>
  </si>
  <si>
    <t>取り下げますので届け出ます。</t>
    <rPh sb="0" eb="1">
      <t>ト</t>
    </rPh>
    <rPh sb="2" eb="3">
      <t>サ</t>
    </rPh>
    <rPh sb="8" eb="9">
      <t>トド</t>
    </rPh>
    <rPh sb="10" eb="11">
      <t>デ</t>
    </rPh>
    <phoneticPr fontId="3"/>
  </si>
  <si>
    <t>代表　佐 藤　國 夫</t>
    <rPh sb="0" eb="2">
      <t>ダイヒョウ</t>
    </rPh>
    <rPh sb="3" eb="4">
      <t>サ</t>
    </rPh>
    <rPh sb="5" eb="6">
      <t>フジ</t>
    </rPh>
    <rPh sb="7" eb="8">
      <t>クニ</t>
    </rPh>
    <rPh sb="9" eb="10">
      <t>オット</t>
    </rPh>
    <phoneticPr fontId="3"/>
  </si>
  <si>
    <t>④</t>
    <phoneticPr fontId="3"/>
  </si>
  <si>
    <t>シートによっては、そのシート独自の入力項目があります。</t>
    <rPh sb="14" eb="16">
      <t>ドクジ</t>
    </rPh>
    <rPh sb="17" eb="19">
      <t>ニュウリョク</t>
    </rPh>
    <rPh sb="19" eb="21">
      <t>コウモク</t>
    </rPh>
    <phoneticPr fontId="3"/>
  </si>
  <si>
    <t>注）</t>
    <rPh sb="0" eb="1">
      <t>チュウ</t>
    </rPh>
    <phoneticPr fontId="3"/>
  </si>
  <si>
    <t>ﾁｪｯｸﾎﾞｯｸｽは,[TAB]キーを使用できません。ﾏｳｽで操作してください。</t>
  </si>
  <si>
    <t>EXCELのバージョンにより、「TAB」キーで次のセルに移動しない場合があります。</t>
    <rPh sb="23" eb="24">
      <t>ツギ</t>
    </rPh>
    <rPh sb="28" eb="30">
      <t>イドウ</t>
    </rPh>
    <rPh sb="33" eb="35">
      <t>バアイ</t>
    </rPh>
    <phoneticPr fontId="3"/>
  </si>
  <si>
    <t>CIP</t>
    <phoneticPr fontId="3"/>
  </si>
  <si>
    <t>HI-VP</t>
    <phoneticPr fontId="3"/>
  </si>
  <si>
    <t>中間計算値</t>
    <rPh sb="0" eb="2">
      <t>チュウカン</t>
    </rPh>
    <rPh sb="2" eb="4">
      <t>ケイサン</t>
    </rPh>
    <rPh sb="4" eb="5">
      <t>アタイ</t>
    </rPh>
    <phoneticPr fontId="3"/>
  </si>
  <si>
    <t>Ver 1.6</t>
    <phoneticPr fontId="3"/>
  </si>
  <si>
    <t>・給水装置工事取下届</t>
    <rPh sb="1" eb="3">
      <t>キュウスイ</t>
    </rPh>
    <rPh sb="3" eb="5">
      <t>ソウチ</t>
    </rPh>
    <rPh sb="5" eb="7">
      <t>コウジ</t>
    </rPh>
    <rPh sb="7" eb="8">
      <t>ト</t>
    </rPh>
    <rPh sb="8" eb="9">
      <t>サ</t>
    </rPh>
    <rPh sb="9" eb="10">
      <t>トド</t>
    </rPh>
    <phoneticPr fontId="3"/>
  </si>
  <si>
    <t>・全般</t>
    <rPh sb="1" eb="3">
      <t>ゼンパン</t>
    </rPh>
    <phoneticPr fontId="3"/>
  </si>
  <si>
    <t>EXCELの「TAB」での項目移動できない問題をできるだけ対処した。</t>
    <rPh sb="13" eb="15">
      <t>コウモク</t>
    </rPh>
    <rPh sb="15" eb="17">
      <t>イドウ</t>
    </rPh>
    <rPh sb="21" eb="23">
      <t>モンダイ</t>
    </rPh>
    <rPh sb="29" eb="31">
      <t>タイショ</t>
    </rPh>
    <phoneticPr fontId="3"/>
  </si>
  <si>
    <t>ﾒｰﾀ工事</t>
    <rPh sb="3" eb="5">
      <t>コウジ</t>
    </rPh>
    <phoneticPr fontId="3"/>
  </si>
  <si>
    <t>不凍水栓柱</t>
    <rPh sb="0" eb="2">
      <t>フトウ</t>
    </rPh>
    <rPh sb="2" eb="4">
      <t>スイセン</t>
    </rPh>
    <rPh sb="4" eb="5">
      <t>バシラ</t>
    </rPh>
    <phoneticPr fontId="3"/>
  </si>
  <si>
    <t>Ver 1.7</t>
    <phoneticPr fontId="3"/>
  </si>
  <si>
    <t>使用材料で、管径を選択できるようにした。</t>
    <rPh sb="0" eb="2">
      <t>シヨウ</t>
    </rPh>
    <rPh sb="2" eb="4">
      <t>ザイリョウ</t>
    </rPh>
    <rPh sb="6" eb="7">
      <t>カン</t>
    </rPh>
    <rPh sb="7" eb="8">
      <t>ケイ</t>
    </rPh>
    <rPh sb="9" eb="11">
      <t>センタク</t>
    </rPh>
    <phoneticPr fontId="3"/>
  </si>
  <si>
    <t>「不凍給水栓」を「不凍水栓柱」に変更した。</t>
    <rPh sb="1" eb="3">
      <t>フトウ</t>
    </rPh>
    <rPh sb="3" eb="6">
      <t>キュウスイセン</t>
    </rPh>
    <rPh sb="9" eb="11">
      <t>フトウ</t>
    </rPh>
    <rPh sb="11" eb="12">
      <t>スイ</t>
    </rPh>
    <rPh sb="12" eb="13">
      <t>セン</t>
    </rPh>
    <rPh sb="13" eb="14">
      <t>ハシラ</t>
    </rPh>
    <rPh sb="16" eb="18">
      <t>ヘンコウ</t>
    </rPh>
    <phoneticPr fontId="3"/>
  </si>
  <si>
    <t>デザインをシンプルにした。</t>
    <phoneticPr fontId="3"/>
  </si>
  <si>
    <t>・材料一覧表</t>
    <rPh sb="1" eb="3">
      <t>ザイリョウ</t>
    </rPh>
    <rPh sb="3" eb="5">
      <t>イチラン</t>
    </rPh>
    <rPh sb="5" eb="6">
      <t>ヒョウ</t>
    </rPh>
    <phoneticPr fontId="3"/>
  </si>
  <si>
    <t>上記に併せ、管径を適切に表示するようにした。</t>
    <rPh sb="0" eb="2">
      <t>ジョウキ</t>
    </rPh>
    <rPh sb="3" eb="4">
      <t>アワ</t>
    </rPh>
    <rPh sb="6" eb="7">
      <t>カン</t>
    </rPh>
    <rPh sb="7" eb="8">
      <t>ケイ</t>
    </rPh>
    <rPh sb="9" eb="11">
      <t>テキセツ</t>
    </rPh>
    <rPh sb="12" eb="14">
      <t>ヒョウジ</t>
    </rPh>
    <phoneticPr fontId="3"/>
  </si>
  <si>
    <t>量水器ﾎﾞｯｸｽ</t>
    <rPh sb="0" eb="1">
      <t>リョウ</t>
    </rPh>
    <rPh sb="1" eb="2">
      <t>ミズ</t>
    </rPh>
    <rPh sb="2" eb="3">
      <t>キ</t>
    </rPh>
    <phoneticPr fontId="3"/>
  </si>
  <si>
    <t>止水栓ﾎﾞｯｸｽ</t>
    <rPh sb="0" eb="2">
      <t>シスイ</t>
    </rPh>
    <rPh sb="2" eb="3">
      <t>セン</t>
    </rPh>
    <phoneticPr fontId="3"/>
  </si>
  <si>
    <t>前澤化成</t>
    <rPh sb="0" eb="2">
      <t>マエザワ</t>
    </rPh>
    <rPh sb="2" eb="4">
      <t>カセイ</t>
    </rPh>
    <phoneticPr fontId="3"/>
  </si>
  <si>
    <t>MB-30HAU×450</t>
    <phoneticPr fontId="3"/>
  </si>
  <si>
    <t>SSADD100×55-80</t>
    <phoneticPr fontId="3"/>
  </si>
  <si>
    <t>止水栓工事</t>
    <rPh sb="0" eb="2">
      <t>シスイ</t>
    </rPh>
    <rPh sb="2" eb="3">
      <t>セン</t>
    </rPh>
    <rPh sb="3" eb="5">
      <t>コウジ</t>
    </rPh>
    <phoneticPr fontId="3"/>
  </si>
  <si>
    <t>新ﾒｰﾀは右側欄へ入力してください。</t>
    <rPh sb="0" eb="1">
      <t>シン</t>
    </rPh>
    <rPh sb="5" eb="7">
      <t>ミギガワ</t>
    </rPh>
    <rPh sb="7" eb="8">
      <t>ラン</t>
    </rPh>
    <rPh sb="9" eb="11">
      <t>ニュウリョク</t>
    </rPh>
    <phoneticPr fontId="3"/>
  </si>
  <si>
    <t>Ver.2.0</t>
    <phoneticPr fontId="3"/>
  </si>
  <si>
    <t>・全体見直し</t>
    <rPh sb="1" eb="3">
      <t>ゼンタイ</t>
    </rPh>
    <rPh sb="3" eb="5">
      <t>ミナオ</t>
    </rPh>
    <phoneticPr fontId="3"/>
  </si>
  <si>
    <t>○</t>
    <phoneticPr fontId="3"/>
  </si>
  <si>
    <t>主任技術者名</t>
    <rPh sb="0" eb="2">
      <t>シュニン</t>
    </rPh>
    <rPh sb="2" eb="4">
      <t>ギジュツ</t>
    </rPh>
    <rPh sb="4" eb="5">
      <t>シャ</t>
    </rPh>
    <rPh sb="5" eb="6">
      <t>メイ</t>
    </rPh>
    <phoneticPr fontId="3"/>
  </si>
  <si>
    <t>この欄を修正するには、シートの保護を解除してください</t>
    <rPh sb="2" eb="3">
      <t>ラン</t>
    </rPh>
    <rPh sb="4" eb="6">
      <t>シュウセイ</t>
    </rPh>
    <rPh sb="15" eb="17">
      <t>ホゴ</t>
    </rPh>
    <rPh sb="18" eb="20">
      <t>カイジョ</t>
    </rPh>
    <phoneticPr fontId="3"/>
  </si>
  <si>
    <t>入力不要です</t>
    <rPh sb="0" eb="2">
      <t>ニュウリョク</t>
    </rPh>
    <rPh sb="2" eb="4">
      <t>フヨウ</t>
    </rPh>
    <phoneticPr fontId="3"/>
  </si>
  <si>
    <t>Ver.2.1</t>
    <phoneticPr fontId="3"/>
  </si>
  <si>
    <t>主任技術者氏名をコンボボックスから選択するようにした。</t>
    <rPh sb="0" eb="2">
      <t>シュニン</t>
    </rPh>
    <rPh sb="2" eb="5">
      <t>ギジュツシャ</t>
    </rPh>
    <rPh sb="5" eb="7">
      <t>シメイ</t>
    </rPh>
    <rPh sb="17" eb="19">
      <t>センタク</t>
    </rPh>
    <phoneticPr fontId="3"/>
  </si>
  <si>
    <t>主任技術者番号は、上記より参照するようにした。</t>
    <rPh sb="0" eb="2">
      <t>シュニン</t>
    </rPh>
    <rPh sb="2" eb="5">
      <t>ギジュツシャ</t>
    </rPh>
    <rPh sb="5" eb="7">
      <t>バンゴウ</t>
    </rPh>
    <rPh sb="9" eb="11">
      <t>ジョウキ</t>
    </rPh>
    <rPh sb="13" eb="15">
      <t>サンショウ</t>
    </rPh>
    <phoneticPr fontId="3"/>
  </si>
  <si>
    <t>一関市竹山町7番2号</t>
    <rPh sb="0" eb="3">
      <t>イチノセキシ</t>
    </rPh>
    <rPh sb="3" eb="6">
      <t>タケヤマチョウ</t>
    </rPh>
    <rPh sb="7" eb="8">
      <t>バン</t>
    </rPh>
    <rPh sb="9" eb="10">
      <t>ゴウ</t>
    </rPh>
    <phoneticPr fontId="3"/>
  </si>
  <si>
    <t>一 関　太 郎</t>
    <rPh sb="0" eb="1">
      <t>イッ</t>
    </rPh>
    <rPh sb="2" eb="3">
      <t>セキ</t>
    </rPh>
    <rPh sb="4" eb="5">
      <t>フトシ</t>
    </rPh>
    <rPh sb="6" eb="7">
      <t>ロウ</t>
    </rPh>
    <phoneticPr fontId="3"/>
  </si>
  <si>
    <t>いちのせき たろう</t>
    <phoneticPr fontId="3"/>
  </si>
  <si>
    <t>0191-21-2111</t>
    <phoneticPr fontId="3"/>
  </si>
  <si>
    <t>一関市萩荘字脇田郷37</t>
    <rPh sb="0" eb="3">
      <t>イチノセキシ</t>
    </rPh>
    <rPh sb="3" eb="4">
      <t>ハギ</t>
    </rPh>
    <rPh sb="4" eb="5">
      <t>ソウ</t>
    </rPh>
    <rPh sb="5" eb="6">
      <t>アザ</t>
    </rPh>
    <rPh sb="6" eb="8">
      <t>ワキタ</t>
    </rPh>
    <rPh sb="8" eb="9">
      <t>ゴウ</t>
    </rPh>
    <phoneticPr fontId="3"/>
  </si>
  <si>
    <t>有限会社 脇田郷水道</t>
    <rPh sb="0" eb="2">
      <t>ユウゲン</t>
    </rPh>
    <rPh sb="2" eb="4">
      <t>カイシャ</t>
    </rPh>
    <rPh sb="5" eb="7">
      <t>ワキタ</t>
    </rPh>
    <rPh sb="7" eb="8">
      <t>ゴウ</t>
    </rPh>
    <rPh sb="8" eb="10">
      <t>スイドウ</t>
    </rPh>
    <phoneticPr fontId="3"/>
  </si>
  <si>
    <t>脇田 郷</t>
    <rPh sb="0" eb="2">
      <t>ワキタ</t>
    </rPh>
    <rPh sb="3" eb="4">
      <t>ゴウ</t>
    </rPh>
    <phoneticPr fontId="3"/>
  </si>
  <si>
    <t>0191-21-2126</t>
    <phoneticPr fontId="3"/>
  </si>
  <si>
    <t>新設</t>
  </si>
  <si>
    <t>HI-VP</t>
  </si>
  <si>
    <t>0001</t>
    <phoneticPr fontId="3"/>
  </si>
  <si>
    <t>給水装置工事種別</t>
    <rPh sb="0" eb="2">
      <t>キュウスイ</t>
    </rPh>
    <rPh sb="2" eb="4">
      <t>ソウチ</t>
    </rPh>
    <rPh sb="4" eb="6">
      <t>コウジ</t>
    </rPh>
    <rPh sb="6" eb="8">
      <t>シュベツ</t>
    </rPh>
    <phoneticPr fontId="3"/>
  </si>
  <si>
    <t>公道内の給水装置の寄付について</t>
    <rPh sb="0" eb="2">
      <t>コウドウ</t>
    </rPh>
    <rPh sb="2" eb="3">
      <t>ナイ</t>
    </rPh>
    <rPh sb="4" eb="6">
      <t>キュウスイ</t>
    </rPh>
    <rPh sb="6" eb="8">
      <t>ソウチ</t>
    </rPh>
    <rPh sb="9" eb="11">
      <t>キフ</t>
    </rPh>
    <phoneticPr fontId="3"/>
  </si>
  <si>
    <t>設計審査及び</t>
    <rPh sb="0" eb="2">
      <t>セッケイ</t>
    </rPh>
    <rPh sb="2" eb="4">
      <t>シンサ</t>
    </rPh>
    <rPh sb="4" eb="5">
      <t>オヨ</t>
    </rPh>
    <phoneticPr fontId="3"/>
  </si>
  <si>
    <t>工事検査手数料</t>
    <rPh sb="0" eb="2">
      <t>コウジ</t>
    </rPh>
    <rPh sb="2" eb="4">
      <t>ケンサ</t>
    </rPh>
    <rPh sb="4" eb="7">
      <t>テスウリョウ</t>
    </rPh>
    <phoneticPr fontId="3"/>
  </si>
  <si>
    <t>㎜</t>
    <phoneticPr fontId="3"/>
  </si>
  <si>
    <t>撤去</t>
    <rPh sb="0" eb="2">
      <t>テッキョ</t>
    </rPh>
    <phoneticPr fontId="3"/>
  </si>
  <si>
    <t>メーター番号</t>
    <rPh sb="4" eb="6">
      <t>バンゴウ</t>
    </rPh>
    <phoneticPr fontId="3"/>
  </si>
  <si>
    <t>改造(増径)　　　　　㎜ →　　　　　㎜</t>
    <rPh sb="0" eb="2">
      <t>カイゾウ</t>
    </rPh>
    <phoneticPr fontId="3"/>
  </si>
  <si>
    <t>水道メーター</t>
    <rPh sb="0" eb="2">
      <t>スイドウ</t>
    </rPh>
    <phoneticPr fontId="3"/>
  </si>
  <si>
    <t>メーカー名</t>
    <rPh sb="4" eb="5">
      <t>メイ</t>
    </rPh>
    <phoneticPr fontId="3"/>
  </si>
  <si>
    <t>給水装置工事竣工検査申請書</t>
    <rPh sb="0" eb="2">
      <t>キュウスイ</t>
    </rPh>
    <rPh sb="2" eb="4">
      <t>ソウチ</t>
    </rPh>
    <rPh sb="4" eb="6">
      <t>コウジ</t>
    </rPh>
    <rPh sb="6" eb="8">
      <t>シュンコウ</t>
    </rPh>
    <rPh sb="8" eb="10">
      <t>ケンサ</t>
    </rPh>
    <rPh sb="10" eb="13">
      <t>シンセイショ</t>
    </rPh>
    <phoneticPr fontId="3"/>
  </si>
  <si>
    <r>
      <t>様式第4号（第</t>
    </r>
    <r>
      <rPr>
        <sz val="11"/>
        <rFont val="ＭＳ Ｐ明朝"/>
        <family val="1"/>
        <charset val="128"/>
      </rPr>
      <t>9条関係</t>
    </r>
    <r>
      <rPr>
        <sz val="11"/>
        <rFont val="ＭＳ Ｐ明朝"/>
        <family val="1"/>
        <charset val="128"/>
      </rPr>
      <t>）</t>
    </r>
    <rPh sb="0" eb="2">
      <t>ヨウシキ</t>
    </rPh>
    <rPh sb="2" eb="3">
      <t>ダイ</t>
    </rPh>
    <rPh sb="4" eb="5">
      <t>ゴウ</t>
    </rPh>
    <rPh sb="6" eb="7">
      <t>ダイ</t>
    </rPh>
    <rPh sb="8" eb="9">
      <t>ジョウ</t>
    </rPh>
    <rPh sb="9" eb="11">
      <t>カンケイ</t>
    </rPh>
    <phoneticPr fontId="3"/>
  </si>
  <si>
    <t>戸番図記入</t>
    <rPh sb="0" eb="1">
      <t>コ</t>
    </rPh>
    <rPh sb="1" eb="2">
      <t>バン</t>
    </rPh>
    <rPh sb="2" eb="3">
      <t>ズ</t>
    </rPh>
    <rPh sb="3" eb="5">
      <t>キニュウ</t>
    </rPh>
    <phoneticPr fontId="3"/>
  </si>
  <si>
    <t>着工日</t>
    <rPh sb="0" eb="3">
      <t>チャッコウビヒ</t>
    </rPh>
    <phoneticPr fontId="3"/>
  </si>
  <si>
    <t>第</t>
    <rPh sb="0" eb="1">
      <t>ダイ</t>
    </rPh>
    <phoneticPr fontId="3"/>
  </si>
  <si>
    <t>号</t>
    <rPh sb="0" eb="1">
      <t>ゴウ</t>
    </rPh>
    <phoneticPr fontId="3"/>
  </si>
  <si>
    <t>日</t>
    <rPh sb="0" eb="1">
      <t>ヒ</t>
    </rPh>
    <phoneticPr fontId="3"/>
  </si>
  <si>
    <t>月</t>
    <rPh sb="0" eb="1">
      <t>ツキ</t>
    </rPh>
    <phoneticPr fontId="3"/>
  </si>
  <si>
    <t>年</t>
    <rPh sb="0" eb="1">
      <t>ネン</t>
    </rPh>
    <phoneticPr fontId="3"/>
  </si>
  <si>
    <t>メーター番号</t>
    <rPh sb="4" eb="6">
      <t>バンゴウ</t>
    </rPh>
    <phoneticPr fontId="3"/>
  </si>
  <si>
    <t>メーターの位置はよいか</t>
    <rPh sb="5" eb="7">
      <t>イチ</t>
    </rPh>
    <phoneticPr fontId="3"/>
  </si>
  <si>
    <t>基準様式第6号</t>
    <rPh sb="0" eb="2">
      <t>キジュン</t>
    </rPh>
    <rPh sb="2" eb="4">
      <t>ヨウシキ</t>
    </rPh>
    <rPh sb="4" eb="5">
      <t>ダイ</t>
    </rPh>
    <rPh sb="6" eb="7">
      <t>ゴウ</t>
    </rPh>
    <phoneticPr fontId="3"/>
  </si>
  <si>
    <t>止水栓</t>
    <rPh sb="0" eb="2">
      <t>シスイ</t>
    </rPh>
    <rPh sb="2" eb="3">
      <t>セン</t>
    </rPh>
    <phoneticPr fontId="3"/>
  </si>
  <si>
    <t>制水弁</t>
    <rPh sb="0" eb="3">
      <t>セイスイベン</t>
    </rPh>
    <phoneticPr fontId="3"/>
  </si>
  <si>
    <t>計</t>
    <rPh sb="0" eb="1">
      <t>ケイ</t>
    </rPh>
    <phoneticPr fontId="3"/>
  </si>
  <si>
    <t>一関市水道管理者</t>
    <rPh sb="0" eb="3">
      <t>イチノセキシ</t>
    </rPh>
    <rPh sb="3" eb="5">
      <t>スイドウ</t>
    </rPh>
    <rPh sb="5" eb="8">
      <t>カンリシャ</t>
    </rPh>
    <phoneticPr fontId="3"/>
  </si>
  <si>
    <t>市長の氏名</t>
    <rPh sb="0" eb="2">
      <t>シチョウ</t>
    </rPh>
    <rPh sb="3" eb="5">
      <t>シメイ</t>
    </rPh>
    <phoneticPr fontId="3"/>
  </si>
  <si>
    <t>勝部 修</t>
    <rPh sb="0" eb="2">
      <t>カツベ</t>
    </rPh>
    <rPh sb="3" eb="4">
      <t>オサム</t>
    </rPh>
    <phoneticPr fontId="3"/>
  </si>
  <si>
    <t>円</t>
    <rPh sb="0" eb="1">
      <t>エン</t>
    </rPh>
    <phoneticPr fontId="3"/>
  </si>
  <si>
    <t>号</t>
    <rPh sb="0" eb="1">
      <t>ゴウ</t>
    </rPh>
    <phoneticPr fontId="3"/>
  </si>
  <si>
    <t>第</t>
    <rPh sb="0" eb="1">
      <t>ダイ</t>
    </rPh>
    <phoneticPr fontId="3"/>
  </si>
  <si>
    <t>ﾎﾞｰﾙ式メータ直結止水栓</t>
    <rPh sb="4" eb="5">
      <t>シキ</t>
    </rPh>
    <rPh sb="8" eb="10">
      <t>チョッケツ</t>
    </rPh>
    <rPh sb="10" eb="11">
      <t>シ</t>
    </rPh>
    <rPh sb="11" eb="12">
      <t>スイ</t>
    </rPh>
    <rPh sb="12" eb="13">
      <t>セン</t>
    </rPh>
    <phoneticPr fontId="3"/>
  </si>
  <si>
    <t>MPa</t>
    <phoneticPr fontId="3"/>
  </si>
  <si>
    <t>工事承認年月日</t>
    <rPh sb="0" eb="2">
      <t>コウジ</t>
    </rPh>
    <rPh sb="2" eb="4">
      <t>ショウニン</t>
    </rPh>
    <rPh sb="4" eb="5">
      <t>ネン</t>
    </rPh>
    <rPh sb="5" eb="7">
      <t>ガッピ</t>
    </rPh>
    <phoneticPr fontId="3"/>
  </si>
  <si>
    <t>新設(既設止水栓　有・無)</t>
    <rPh sb="0" eb="2">
      <t>シンセツ</t>
    </rPh>
    <rPh sb="3" eb="5">
      <t>キセツ</t>
    </rPh>
    <rPh sb="5" eb="8">
      <t>シスイセン</t>
    </rPh>
    <rPh sb="9" eb="10">
      <t>タモツ</t>
    </rPh>
    <rPh sb="11" eb="12">
      <t>ム</t>
    </rPh>
    <phoneticPr fontId="3"/>
  </si>
  <si>
    <t>メーター口径　　　　　　　　　　㎜</t>
    <rPh sb="4" eb="6">
      <t>コウケイ</t>
    </rPh>
    <phoneticPr fontId="3"/>
  </si>
  <si>
    <t>給水装置工事
主任技術者氏名</t>
    <rPh sb="0" eb="2">
      <t>キュウスイ</t>
    </rPh>
    <rPh sb="2" eb="4">
      <t>ソウチ</t>
    </rPh>
    <rPh sb="4" eb="6">
      <t>コウジ</t>
    </rPh>
    <rPh sb="7" eb="9">
      <t>シュニン</t>
    </rPh>
    <rPh sb="9" eb="12">
      <t>ギジュツシャ</t>
    </rPh>
    <rPh sb="12" eb="14">
      <t>シメイ</t>
    </rPh>
    <phoneticPr fontId="3"/>
  </si>
  <si>
    <t>指定給水装置
工事事業者名</t>
    <rPh sb="0" eb="2">
      <t>シテイ</t>
    </rPh>
    <rPh sb="2" eb="4">
      <t>キュウスイ</t>
    </rPh>
    <rPh sb="4" eb="6">
      <t>ソウチ</t>
    </rPh>
    <rPh sb="7" eb="9">
      <t>コウジ</t>
    </rPh>
    <rPh sb="9" eb="12">
      <t>ジギョウシャ</t>
    </rPh>
    <rPh sb="12" eb="13">
      <t>メイ</t>
    </rPh>
    <phoneticPr fontId="3"/>
  </si>
  <si>
    <t>指定給水装置工事
事業者名</t>
    <rPh sb="0" eb="2">
      <t>シテイ</t>
    </rPh>
    <rPh sb="2" eb="4">
      <t>キュウスイ</t>
    </rPh>
    <rPh sb="4" eb="6">
      <t>ソウチ</t>
    </rPh>
    <rPh sb="6" eb="8">
      <t>コウジ</t>
    </rPh>
    <rPh sb="9" eb="12">
      <t>ジギョウシャ</t>
    </rPh>
    <rPh sb="12" eb="13">
      <t>メイ</t>
    </rPh>
    <phoneticPr fontId="3"/>
  </si>
  <si>
    <t>竣工検査年月日</t>
    <rPh sb="0" eb="2">
      <t>シュンコウ</t>
    </rPh>
    <rPh sb="2" eb="4">
      <t>ケンサ</t>
    </rPh>
    <rPh sb="4" eb="5">
      <t>ネン</t>
    </rPh>
    <rPh sb="5" eb="7">
      <t>ガッピ</t>
    </rPh>
    <phoneticPr fontId="3"/>
  </si>
  <si>
    <t>指定給水装置
工事事業者名</t>
    <rPh sb="0" eb="2">
      <t>シテイ</t>
    </rPh>
    <rPh sb="2" eb="4">
      <t>キュウスイ</t>
    </rPh>
    <rPh sb="4" eb="6">
      <t>ソウチ</t>
    </rPh>
    <rPh sb="7" eb="9">
      <t>コウジ</t>
    </rPh>
    <rPh sb="9" eb="11">
      <t>ジギョウ</t>
    </rPh>
    <rPh sb="12" eb="13">
      <t>メイ</t>
    </rPh>
    <phoneticPr fontId="3"/>
  </si>
  <si>
    <t>指定給水装置
工事事業者名</t>
    <rPh sb="0" eb="2">
      <t>シテイ</t>
    </rPh>
    <rPh sb="2" eb="4">
      <t>キュウスイ</t>
    </rPh>
    <rPh sb="4" eb="6">
      <t>ソウチ</t>
    </rPh>
    <rPh sb="7" eb="9">
      <t>コウジ</t>
    </rPh>
    <rPh sb="9" eb="11">
      <t>ジギョウ</t>
    </rPh>
    <rPh sb="11" eb="12">
      <t>シャ</t>
    </rPh>
    <rPh sb="12" eb="13">
      <t>メイ</t>
    </rPh>
    <phoneticPr fontId="3"/>
  </si>
  <si>
    <t>施工期間</t>
    <rPh sb="0" eb="2">
      <t>セコウ</t>
    </rPh>
    <rPh sb="2" eb="4">
      <t>キカン</t>
    </rPh>
    <phoneticPr fontId="3"/>
  </si>
  <si>
    <t>㊞</t>
    <phoneticPr fontId="3"/>
  </si>
  <si>
    <t>㊞</t>
    <phoneticPr fontId="3"/>
  </si>
  <si>
    <t>（上記同等資格者）</t>
    <rPh sb="1" eb="3">
      <t>ジョウキ</t>
    </rPh>
    <rPh sb="3" eb="5">
      <t>ドウトウ</t>
    </rPh>
    <rPh sb="5" eb="8">
      <t>シカクシャ</t>
    </rPh>
    <phoneticPr fontId="3"/>
  </si>
  <si>
    <t>㊞</t>
    <phoneticPr fontId="3"/>
  </si>
  <si>
    <t>分岐工事施工年月日</t>
    <rPh sb="0" eb="2">
      <t>ブンキ</t>
    </rPh>
    <rPh sb="2" eb="4">
      <t>コウジ</t>
    </rPh>
    <rPh sb="4" eb="6">
      <t>セコウ</t>
    </rPh>
    <rPh sb="6" eb="7">
      <t>ネン</t>
    </rPh>
    <rPh sb="7" eb="9">
      <t>ガッピ</t>
    </rPh>
    <phoneticPr fontId="3"/>
  </si>
  <si>
    <t>号</t>
    <rPh sb="0" eb="1">
      <t>ゴウ</t>
    </rPh>
    <phoneticPr fontId="3"/>
  </si>
  <si>
    <t>工事</t>
    <rPh sb="0" eb="2">
      <t>コウジ</t>
    </rPh>
    <phoneticPr fontId="3"/>
  </si>
  <si>
    <t>給水装置工事
施工場所</t>
    <rPh sb="0" eb="2">
      <t>キュウスイ</t>
    </rPh>
    <rPh sb="2" eb="4">
      <t>ソウチ</t>
    </rPh>
    <rPh sb="4" eb="6">
      <t>コウジ</t>
    </rPh>
    <rPh sb="7" eb="9">
      <t>セコウ</t>
    </rPh>
    <rPh sb="9" eb="11">
      <t>バショ</t>
    </rPh>
    <phoneticPr fontId="3"/>
  </si>
  <si>
    <t>第1回</t>
    <rPh sb="0" eb="1">
      <t>ダイ</t>
    </rPh>
    <rPh sb="2" eb="3">
      <t>カイ</t>
    </rPh>
    <phoneticPr fontId="3"/>
  </si>
  <si>
    <t>第2回</t>
    <rPh sb="0" eb="1">
      <t>ダイ</t>
    </rPh>
    <rPh sb="2" eb="3">
      <t>カイ</t>
    </rPh>
    <phoneticPr fontId="3"/>
  </si>
  <si>
    <t>水道部検査</t>
    <rPh sb="0" eb="2">
      <t>スイドウ</t>
    </rPh>
    <rPh sb="2" eb="3">
      <t>ブ</t>
    </rPh>
    <rPh sb="3" eb="5">
      <t>ケンサ</t>
    </rPh>
    <phoneticPr fontId="3"/>
  </si>
  <si>
    <t>施工者による
事前検査</t>
    <rPh sb="0" eb="2">
      <t>セコウ</t>
    </rPh>
    <rPh sb="2" eb="3">
      <t>シャ</t>
    </rPh>
    <rPh sb="7" eb="9">
      <t>ジゼン</t>
    </rPh>
    <rPh sb="9" eb="11">
      <t>ケンサ</t>
    </rPh>
    <phoneticPr fontId="3"/>
  </si>
  <si>
    <t>合</t>
    <rPh sb="0" eb="1">
      <t>ゴウ</t>
    </rPh>
    <phoneticPr fontId="3"/>
  </si>
  <si>
    <t>合・否</t>
    <rPh sb="0" eb="1">
      <t>ゴウ</t>
    </rPh>
    <rPh sb="2" eb="3">
      <t>イナ</t>
    </rPh>
    <phoneticPr fontId="3"/>
  </si>
  <si>
    <t>指定給水装置
工事事業者名</t>
    <rPh sb="0" eb="2">
      <t>シテイ</t>
    </rPh>
    <rPh sb="2" eb="4">
      <t>キュウスイ</t>
    </rPh>
    <rPh sb="4" eb="6">
      <t>ソウチ</t>
    </rPh>
    <rPh sb="7" eb="9">
      <t>コウジ</t>
    </rPh>
    <rPh sb="9" eb="12">
      <t>ジギョウシャ</t>
    </rPh>
    <rPh sb="10" eb="12">
      <t>ギョウシャ</t>
    </rPh>
    <rPh sb="12" eb="13">
      <t>メイ</t>
    </rPh>
    <phoneticPr fontId="3"/>
  </si>
  <si>
    <t>検査員氏名</t>
    <rPh sb="0" eb="2">
      <t>ケンサ</t>
    </rPh>
    <rPh sb="2" eb="3">
      <t>イン</t>
    </rPh>
    <rPh sb="3" eb="5">
      <t>シメイ</t>
    </rPh>
    <phoneticPr fontId="3"/>
  </si>
  <si>
    <t>事業者名</t>
    <rPh sb="0" eb="3">
      <t>ジギョウシャ</t>
    </rPh>
    <rPh sb="3" eb="4">
      <t>メイ</t>
    </rPh>
    <phoneticPr fontId="3"/>
  </si>
  <si>
    <t>指定給水装置工事事業者</t>
    <rPh sb="0" eb="2">
      <t>シテイ</t>
    </rPh>
    <rPh sb="2" eb="4">
      <t>キュウスイ</t>
    </rPh>
    <rPh sb="4" eb="6">
      <t>ソウチ</t>
    </rPh>
    <rPh sb="6" eb="8">
      <t>コウジ</t>
    </rPh>
    <rPh sb="8" eb="11">
      <t>ジギョウシャ</t>
    </rPh>
    <phoneticPr fontId="3"/>
  </si>
  <si>
    <t>㊞</t>
    <phoneticPr fontId="3"/>
  </si>
  <si>
    <t>㊞</t>
    <phoneticPr fontId="3"/>
  </si>
  <si>
    <t>下記のとおり給水装置工事が完了したので竣工検査を願います。</t>
    <rPh sb="0" eb="2">
      <t>カキ</t>
    </rPh>
    <rPh sb="6" eb="8">
      <t>キュウスイ</t>
    </rPh>
    <rPh sb="8" eb="10">
      <t>ソウチ</t>
    </rPh>
    <rPh sb="10" eb="12">
      <t>コウジ</t>
    </rPh>
    <rPh sb="13" eb="15">
      <t>カンリョウ</t>
    </rPh>
    <rPh sb="19" eb="21">
      <t>シュンコウ</t>
    </rPh>
    <rPh sb="21" eb="23">
      <t>ケンサ</t>
    </rPh>
    <rPh sb="24" eb="25">
      <t>ネガ</t>
    </rPh>
    <phoneticPr fontId="3"/>
  </si>
  <si>
    <t>単価</t>
    <rPh sb="0" eb="2">
      <t>タンカ</t>
    </rPh>
    <phoneticPr fontId="3"/>
  </si>
  <si>
    <t>金額</t>
    <rPh sb="0" eb="2">
      <t>キンガク</t>
    </rPh>
    <phoneticPr fontId="3"/>
  </si>
  <si>
    <t>分水サドル</t>
    <rPh sb="0" eb="1">
      <t>ブン</t>
    </rPh>
    <rPh sb="1" eb="2">
      <t>スイ</t>
    </rPh>
    <phoneticPr fontId="3"/>
  </si>
  <si>
    <t>給水装置所在地
（使用者住所）</t>
    <rPh sb="0" eb="2">
      <t>キュウスイ</t>
    </rPh>
    <rPh sb="2" eb="4">
      <t>ソウチ</t>
    </rPh>
    <rPh sb="4" eb="6">
      <t>ショザイ</t>
    </rPh>
    <rPh sb="6" eb="7">
      <t>チ</t>
    </rPh>
    <rPh sb="9" eb="12">
      <t>シヨウシャ</t>
    </rPh>
    <rPh sb="12" eb="14">
      <t>ジュウショ</t>
    </rPh>
    <phoneticPr fontId="3"/>
  </si>
  <si>
    <t>連絡先
電話番号</t>
    <rPh sb="0" eb="3">
      <t>レンラクサキ</t>
    </rPh>
    <rPh sb="4" eb="6">
      <t>デンワ</t>
    </rPh>
    <rPh sb="6" eb="8">
      <t>バンゴウ</t>
    </rPh>
    <phoneticPr fontId="3"/>
  </si>
  <si>
    <t>携帯電話</t>
    <rPh sb="0" eb="2">
      <t>ケイタイ</t>
    </rPh>
    <rPh sb="2" eb="4">
      <t>デンワ</t>
    </rPh>
    <phoneticPr fontId="3"/>
  </si>
  <si>
    <t>氏名</t>
    <rPh sb="0" eb="2">
      <t>シメイ</t>
    </rPh>
    <phoneticPr fontId="3"/>
  </si>
  <si>
    <t>住所</t>
    <rPh sb="0" eb="2">
      <t>ジュウショ</t>
    </rPh>
    <phoneticPr fontId="3"/>
  </si>
  <si>
    <t>支払い方法</t>
    <rPh sb="0" eb="2">
      <t>シハラ</t>
    </rPh>
    <rPh sb="3" eb="5">
      <t>ホウホウ</t>
    </rPh>
    <phoneticPr fontId="3"/>
  </si>
  <si>
    <t>（使用者番号：</t>
    <rPh sb="1" eb="4">
      <t>シヨウシャ</t>
    </rPh>
    <rPh sb="4" eb="6">
      <t>バンゴウ</t>
    </rPh>
    <phoneticPr fontId="3"/>
  </si>
  <si>
    <t>）</t>
    <phoneticPr fontId="3"/>
  </si>
  <si>
    <t>＊後日金融機関にて登録</t>
    <rPh sb="1" eb="3">
      <t>ゴジツ</t>
    </rPh>
    <rPh sb="3" eb="5">
      <t>キンユウ</t>
    </rPh>
    <rPh sb="5" eb="7">
      <t>キカン</t>
    </rPh>
    <rPh sb="9" eb="11">
      <t>トウロク</t>
    </rPh>
    <phoneticPr fontId="3"/>
  </si>
  <si>
    <t>一時使用（清掃開栓等）</t>
    <rPh sb="0" eb="2">
      <t>イチジ</t>
    </rPh>
    <rPh sb="2" eb="4">
      <t>シヨウ</t>
    </rPh>
    <rPh sb="5" eb="7">
      <t>セイソウ</t>
    </rPh>
    <rPh sb="7" eb="9">
      <t>カイセン</t>
    </rPh>
    <rPh sb="9" eb="10">
      <t>ナド</t>
    </rPh>
    <phoneticPr fontId="3"/>
  </si>
  <si>
    <t>□</t>
    <phoneticPr fontId="3"/>
  </si>
  <si>
    <t>その他（</t>
    <rPh sb="2" eb="3">
      <t>タ</t>
    </rPh>
    <phoneticPr fontId="3"/>
  </si>
  <si>
    <t>）</t>
    <phoneticPr fontId="3"/>
  </si>
  <si>
    <t>一般用</t>
    <rPh sb="0" eb="3">
      <t>イッパンヨウ</t>
    </rPh>
    <phoneticPr fontId="3"/>
  </si>
  <si>
    <t>団体用</t>
    <rPh sb="0" eb="3">
      <t>ダンタイヨウ</t>
    </rPh>
    <phoneticPr fontId="3"/>
  </si>
  <si>
    <t>営業用</t>
    <rPh sb="0" eb="2">
      <t>エイギョウ</t>
    </rPh>
    <rPh sb="2" eb="3">
      <t>ヨウ</t>
    </rPh>
    <phoneticPr fontId="3"/>
  </si>
  <si>
    <t>工業用</t>
    <rPh sb="0" eb="2">
      <t>コウギョウ</t>
    </rPh>
    <rPh sb="2" eb="3">
      <t>ヨウ</t>
    </rPh>
    <phoneticPr fontId="3"/>
  </si>
  <si>
    <t>臨時用</t>
    <rPh sb="0" eb="2">
      <t>リンジ</t>
    </rPh>
    <rPh sb="2" eb="3">
      <t>ヨウ</t>
    </rPh>
    <phoneticPr fontId="3"/>
  </si>
  <si>
    <t>アパート用</t>
    <rPh sb="4" eb="5">
      <t>ヨウ</t>
    </rPh>
    <phoneticPr fontId="3"/>
  </si>
  <si>
    <t>□</t>
    <phoneticPr fontId="3"/>
  </si>
  <si>
    <t>集会所用</t>
    <rPh sb="0" eb="2">
      <t>シュウカイ</t>
    </rPh>
    <rPh sb="2" eb="3">
      <t>ジョ</t>
    </rPh>
    <rPh sb="3" eb="4">
      <t>ヨウ</t>
    </rPh>
    <phoneticPr fontId="3"/>
  </si>
  <si>
    <t>用途</t>
    <rPh sb="0" eb="2">
      <t>ヨウト</t>
    </rPh>
    <phoneticPr fontId="3"/>
  </si>
  <si>
    <t>使用区分</t>
    <rPh sb="0" eb="2">
      <t>シヨウ</t>
    </rPh>
    <rPh sb="2" eb="4">
      <t>クブン</t>
    </rPh>
    <phoneticPr fontId="3"/>
  </si>
  <si>
    <t>水道</t>
    <rPh sb="0" eb="2">
      <t>スイドウ</t>
    </rPh>
    <phoneticPr fontId="3"/>
  </si>
  <si>
    <t>下水道・農業集落排水</t>
    <rPh sb="0" eb="3">
      <t>ゲスイドウ</t>
    </rPh>
    <rPh sb="4" eb="6">
      <t>ノウギョウ</t>
    </rPh>
    <rPh sb="6" eb="8">
      <t>シュウラク</t>
    </rPh>
    <rPh sb="8" eb="10">
      <t>ハイスイ</t>
    </rPh>
    <phoneticPr fontId="3"/>
  </si>
  <si>
    <t>届出者</t>
    <rPh sb="0" eb="2">
      <t>トドケデ</t>
    </rPh>
    <rPh sb="2" eb="3">
      <t>シャ</t>
    </rPh>
    <phoneticPr fontId="3"/>
  </si>
  <si>
    <t>連絡先</t>
    <rPh sb="0" eb="3">
      <t>レンラクサキ</t>
    </rPh>
    <phoneticPr fontId="3"/>
  </si>
  <si>
    <t>氏名</t>
    <rPh sb="0" eb="1">
      <t>ウジ</t>
    </rPh>
    <rPh sb="1" eb="2">
      <t>メイ</t>
    </rPh>
    <phoneticPr fontId="3"/>
  </si>
  <si>
    <t>指定給水装置
工事事業者</t>
    <rPh sb="0" eb="2">
      <t>シテイ</t>
    </rPh>
    <rPh sb="2" eb="4">
      <t>キュウスイ</t>
    </rPh>
    <rPh sb="4" eb="6">
      <t>ソウチ</t>
    </rPh>
    <rPh sb="7" eb="9">
      <t>コウジ</t>
    </rPh>
    <rPh sb="9" eb="12">
      <t>ジギョウシャ</t>
    </rPh>
    <rPh sb="10" eb="12">
      <t>ギョウシャ</t>
    </rPh>
    <phoneticPr fontId="3"/>
  </si>
  <si>
    <t>承認年月日</t>
    <rPh sb="0" eb="2">
      <t>ショウニン</t>
    </rPh>
    <rPh sb="2" eb="5">
      <t>ネンガッピ</t>
    </rPh>
    <phoneticPr fontId="3"/>
  </si>
  <si>
    <t>工事申込年月日</t>
    <rPh sb="0" eb="2">
      <t>コウジ</t>
    </rPh>
    <rPh sb="2" eb="4">
      <t>モウシコミ</t>
    </rPh>
    <rPh sb="4" eb="7">
      <t>ネンガッピ</t>
    </rPh>
    <phoneticPr fontId="3"/>
  </si>
  <si>
    <t>事業者名</t>
    <rPh sb="0" eb="2">
      <t>ジギョウ</t>
    </rPh>
    <rPh sb="2" eb="3">
      <t>シャ</t>
    </rPh>
    <rPh sb="3" eb="4">
      <t>メイ</t>
    </rPh>
    <phoneticPr fontId="3"/>
  </si>
  <si>
    <t>様式第1号（第5条関係）（その1）</t>
    <rPh sb="0" eb="2">
      <t>ヨウシキ</t>
    </rPh>
    <rPh sb="2" eb="3">
      <t>ダイ</t>
    </rPh>
    <rPh sb="4" eb="5">
      <t>ゴウ</t>
    </rPh>
    <rPh sb="6" eb="7">
      <t>ダイ</t>
    </rPh>
    <rPh sb="8" eb="9">
      <t>ジョウ</t>
    </rPh>
    <rPh sb="9" eb="11">
      <t>カンケイ</t>
    </rPh>
    <phoneticPr fontId="3"/>
  </si>
  <si>
    <t>様式第1号（第5条関係）（その2）</t>
    <rPh sb="0" eb="2">
      <t>ヨウシキ</t>
    </rPh>
    <rPh sb="2" eb="3">
      <t>ダイ</t>
    </rPh>
    <rPh sb="4" eb="5">
      <t>ゴウ</t>
    </rPh>
    <rPh sb="6" eb="7">
      <t>ダイ</t>
    </rPh>
    <rPh sb="8" eb="9">
      <t>ジョウ</t>
    </rPh>
    <rPh sb="9" eb="11">
      <t>カンケイ</t>
    </rPh>
    <phoneticPr fontId="3"/>
  </si>
  <si>
    <t>事業者名</t>
    <rPh sb="0" eb="2">
      <t>ジギョウ</t>
    </rPh>
    <rPh sb="3" eb="4">
      <t>メイ</t>
    </rPh>
    <phoneticPr fontId="3"/>
  </si>
  <si>
    <t>様式第3号(第8条関係)</t>
    <rPh sb="0" eb="2">
      <t>ヨウシキ</t>
    </rPh>
    <rPh sb="2" eb="3">
      <t>ダイ</t>
    </rPh>
    <rPh sb="4" eb="5">
      <t>ゴウ</t>
    </rPh>
    <rPh sb="6" eb="7">
      <t>ダイ</t>
    </rPh>
    <rPh sb="8" eb="9">
      <t>ジョウ</t>
    </rPh>
    <rPh sb="9" eb="11">
      <t>カンケイ</t>
    </rPh>
    <phoneticPr fontId="3"/>
  </si>
  <si>
    <t>様式第3号の2(第8条関係)</t>
    <rPh sb="0" eb="2">
      <t>ヨウシキ</t>
    </rPh>
    <rPh sb="2" eb="3">
      <t>ダイ</t>
    </rPh>
    <rPh sb="4" eb="5">
      <t>ゴウ</t>
    </rPh>
    <rPh sb="8" eb="9">
      <t>ダイ</t>
    </rPh>
    <rPh sb="10" eb="11">
      <t>ジョウ</t>
    </rPh>
    <rPh sb="11" eb="13">
      <t>カンケイ</t>
    </rPh>
    <phoneticPr fontId="3"/>
  </si>
  <si>
    <t>様式第3号の3(第8条関係)</t>
    <rPh sb="0" eb="2">
      <t>ヨウシキ</t>
    </rPh>
    <rPh sb="2" eb="3">
      <t>ダイ</t>
    </rPh>
    <rPh sb="4" eb="5">
      <t>ゴウ</t>
    </rPh>
    <rPh sb="8" eb="9">
      <t>ダイ</t>
    </rPh>
    <rPh sb="10" eb="11">
      <t>ジョウ</t>
    </rPh>
    <rPh sb="11" eb="13">
      <t>カンケイ</t>
    </rPh>
    <phoneticPr fontId="3"/>
  </si>
  <si>
    <t>給水装置使用材料一覧表</t>
    <rPh sb="0" eb="2">
      <t>キュウスイ</t>
    </rPh>
    <rPh sb="2" eb="4">
      <t>ソウチ</t>
    </rPh>
    <rPh sb="4" eb="6">
      <t>シヨウ</t>
    </rPh>
    <rPh sb="6" eb="8">
      <t>ザイリョウ</t>
    </rPh>
    <rPh sb="8" eb="10">
      <t>イチラン</t>
    </rPh>
    <rPh sb="10" eb="11">
      <t>ヒョウ</t>
    </rPh>
    <phoneticPr fontId="3"/>
  </si>
  <si>
    <t>次のとおり給水装置工事を着工するので届け出ます。</t>
    <rPh sb="0" eb="1">
      <t>ツギ</t>
    </rPh>
    <rPh sb="5" eb="7">
      <t>キュウスイ</t>
    </rPh>
    <rPh sb="7" eb="9">
      <t>ソウチ</t>
    </rPh>
    <rPh sb="9" eb="11">
      <t>コウジ</t>
    </rPh>
    <rPh sb="12" eb="13">
      <t>チャク</t>
    </rPh>
    <rPh sb="13" eb="14">
      <t>コウ</t>
    </rPh>
    <rPh sb="18" eb="19">
      <t>トド</t>
    </rPh>
    <rPh sb="20" eb="21">
      <t>デ</t>
    </rPh>
    <phoneticPr fontId="3"/>
  </si>
  <si>
    <t>～</t>
    <phoneticPr fontId="3"/>
  </si>
  <si>
    <t>次のとおり分岐工事を施工したいので届け出ます。</t>
    <rPh sb="0" eb="1">
      <t>ツギ</t>
    </rPh>
    <rPh sb="5" eb="7">
      <t>ブンキ</t>
    </rPh>
    <rPh sb="7" eb="9">
      <t>コウジ</t>
    </rPh>
    <rPh sb="10" eb="12">
      <t>セコウ</t>
    </rPh>
    <rPh sb="17" eb="18">
      <t>トド</t>
    </rPh>
    <rPh sb="19" eb="20">
      <t>デ</t>
    </rPh>
    <phoneticPr fontId="3"/>
  </si>
  <si>
    <t>配管技能士検定合格者氏名</t>
    <rPh sb="0" eb="2">
      <t>ハイカン</t>
    </rPh>
    <rPh sb="2" eb="4">
      <t>ギノウ</t>
    </rPh>
    <rPh sb="4" eb="5">
      <t>シ</t>
    </rPh>
    <rPh sb="5" eb="7">
      <t>ケンテイ</t>
    </rPh>
    <rPh sb="7" eb="9">
      <t>ゴウカク</t>
    </rPh>
    <rPh sb="9" eb="10">
      <t>シャ</t>
    </rPh>
    <rPh sb="10" eb="12">
      <t>シメイ</t>
    </rPh>
    <phoneticPr fontId="3"/>
  </si>
  <si>
    <t>配管技能士（など）氏名</t>
    <rPh sb="0" eb="2">
      <t>ハイカン</t>
    </rPh>
    <rPh sb="2" eb="4">
      <t>ギノウ</t>
    </rPh>
    <rPh sb="4" eb="5">
      <t>シ</t>
    </rPh>
    <rPh sb="9" eb="11">
      <t>シメイ</t>
    </rPh>
    <phoneticPr fontId="3"/>
  </si>
  <si>
    <t>脇田 郷三</t>
    <rPh sb="0" eb="2">
      <t>ワキタ</t>
    </rPh>
    <rPh sb="3" eb="4">
      <t>ゴウ</t>
    </rPh>
    <rPh sb="4" eb="5">
      <t>サン</t>
    </rPh>
    <phoneticPr fontId="3"/>
  </si>
  <si>
    <t>脇田 郷一</t>
    <rPh sb="0" eb="2">
      <t>ワキタ</t>
    </rPh>
    <rPh sb="3" eb="4">
      <t>ゴウ</t>
    </rPh>
    <rPh sb="4" eb="5">
      <t>イチ</t>
    </rPh>
    <phoneticPr fontId="3"/>
  </si>
  <si>
    <t>脇田 郷二</t>
    <rPh sb="0" eb="2">
      <t>ワキタ</t>
    </rPh>
    <rPh sb="3" eb="4">
      <t>ゴウ</t>
    </rPh>
    <rPh sb="4" eb="5">
      <t>ニ</t>
    </rPh>
    <phoneticPr fontId="3"/>
  </si>
  <si>
    <t>検査項目</t>
    <rPh sb="0" eb="2">
      <t>ケンサ</t>
    </rPh>
    <rPh sb="2" eb="4">
      <t>コウモク</t>
    </rPh>
    <phoneticPr fontId="3"/>
  </si>
  <si>
    <t>給水装置位置は竣工図どおりか</t>
    <rPh sb="0" eb="2">
      <t>キュウスイ</t>
    </rPh>
    <rPh sb="2" eb="4">
      <t>ソウチ</t>
    </rPh>
    <rPh sb="4" eb="6">
      <t>イチ</t>
    </rPh>
    <rPh sb="7" eb="9">
      <t>シュンコウ</t>
    </rPh>
    <rPh sb="9" eb="10">
      <t>ズ</t>
    </rPh>
    <phoneticPr fontId="3"/>
  </si>
  <si>
    <t>止水栓オフセットは正確か</t>
    <rPh sb="0" eb="1">
      <t>シ</t>
    </rPh>
    <rPh sb="1" eb="2">
      <t>スイ</t>
    </rPh>
    <rPh sb="2" eb="3">
      <t>セン</t>
    </rPh>
    <rPh sb="9" eb="11">
      <t>セイカク</t>
    </rPh>
    <phoneticPr fontId="3"/>
  </si>
  <si>
    <t>ウォータハンマーは起こらないか</t>
    <rPh sb="9" eb="10">
      <t>オ</t>
    </rPh>
    <phoneticPr fontId="3"/>
  </si>
  <si>
    <t>道路復旧は行われているか</t>
    <rPh sb="0" eb="2">
      <t>ドウロ</t>
    </rPh>
    <rPh sb="2" eb="4">
      <t>フッキュウ</t>
    </rPh>
    <rPh sb="5" eb="6">
      <t>オコナ</t>
    </rPh>
    <phoneticPr fontId="3"/>
  </si>
  <si>
    <t>特殊機器の形式承認はあるか</t>
    <rPh sb="0" eb="2">
      <t>トクシュ</t>
    </rPh>
    <rPh sb="2" eb="4">
      <t>キキ</t>
    </rPh>
    <rPh sb="5" eb="7">
      <t>ケイシキ</t>
    </rPh>
    <rPh sb="7" eb="9">
      <t>ショウニン</t>
    </rPh>
    <phoneticPr fontId="3"/>
  </si>
  <si>
    <t>指定写真はあるか</t>
    <rPh sb="0" eb="2">
      <t>シテイ</t>
    </rPh>
    <rPh sb="2" eb="4">
      <t>シャシン</t>
    </rPh>
    <phoneticPr fontId="3"/>
  </si>
  <si>
    <t>提出日</t>
    <rPh sb="0" eb="2">
      <t>テイシュツ</t>
    </rPh>
    <rPh sb="2" eb="3">
      <t>ビ</t>
    </rPh>
    <phoneticPr fontId="3"/>
  </si>
  <si>
    <t>年</t>
    <rPh sb="0" eb="1">
      <t>ネン</t>
    </rPh>
    <phoneticPr fontId="3"/>
  </si>
  <si>
    <t>月</t>
    <rPh sb="0" eb="1">
      <t>ツキ</t>
    </rPh>
    <phoneticPr fontId="3"/>
  </si>
  <si>
    <t>日</t>
    <rPh sb="0" eb="1">
      <t>ヒ</t>
    </rPh>
    <phoneticPr fontId="3"/>
  </si>
  <si>
    <t>メーター情報</t>
    <rPh sb="4" eb="6">
      <t>ジョウホウ</t>
    </rPh>
    <phoneticPr fontId="3"/>
  </si>
  <si>
    <t>使用前情報</t>
    <rPh sb="0" eb="2">
      <t>シヨウ</t>
    </rPh>
    <rPh sb="2" eb="3">
      <t>マエ</t>
    </rPh>
    <rPh sb="3" eb="5">
      <t>ジョウホウ</t>
    </rPh>
    <phoneticPr fontId="3"/>
  </si>
  <si>
    <t>受付方法</t>
    <rPh sb="0" eb="2">
      <t>ウケツケ</t>
    </rPh>
    <rPh sb="2" eb="4">
      <t>ホウホウ</t>
    </rPh>
    <phoneticPr fontId="3"/>
  </si>
  <si>
    <t>終了年月</t>
    <rPh sb="0" eb="2">
      <t>シュウリョウ</t>
    </rPh>
    <rPh sb="2" eb="4">
      <t>ネンゲツ</t>
    </rPh>
    <phoneticPr fontId="3"/>
  </si>
  <si>
    <t>最終指針</t>
    <rPh sb="0" eb="2">
      <t>サイシュウ</t>
    </rPh>
    <rPh sb="2" eb="4">
      <t>シシン</t>
    </rPh>
    <phoneticPr fontId="3"/>
  </si>
  <si>
    <t>止め状態</t>
    <rPh sb="0" eb="1">
      <t>ト</t>
    </rPh>
    <rPh sb="2" eb="4">
      <t>ジョウタイ</t>
    </rPh>
    <phoneticPr fontId="3"/>
  </si>
  <si>
    <t>下水道</t>
    <rPh sb="0" eb="3">
      <t>ゲスイドウ</t>
    </rPh>
    <phoneticPr fontId="3"/>
  </si>
  <si>
    <t>処理年月日</t>
    <rPh sb="0" eb="2">
      <t>ショリ</t>
    </rPh>
    <rPh sb="2" eb="5">
      <t>ネンガッピ</t>
    </rPh>
    <phoneticPr fontId="3"/>
  </si>
  <si>
    <t>開栓</t>
    <rPh sb="0" eb="2">
      <t>カイセン</t>
    </rPh>
    <phoneticPr fontId="3"/>
  </si>
  <si>
    <t>通水不能</t>
    <rPh sb="0" eb="2">
      <t>ツウスイ</t>
    </rPh>
    <rPh sb="2" eb="4">
      <t>フノウ</t>
    </rPh>
    <phoneticPr fontId="3"/>
  </si>
  <si>
    <t>□</t>
    <phoneticPr fontId="3"/>
  </si>
  <si>
    <t>メーター指針</t>
    <rPh sb="4" eb="6">
      <t>シシン</t>
    </rPh>
    <phoneticPr fontId="3"/>
  </si>
  <si>
    <t>指針確認</t>
    <rPh sb="0" eb="2">
      <t>シシン</t>
    </rPh>
    <rPh sb="2" eb="4">
      <t>カクニン</t>
    </rPh>
    <phoneticPr fontId="3"/>
  </si>
  <si>
    <t>その他（</t>
    <rPh sb="2" eb="3">
      <t>タ</t>
    </rPh>
    <phoneticPr fontId="3"/>
  </si>
  <si>
    <t>）</t>
    <phoneticPr fontId="3"/>
  </si>
  <si>
    <t>仮止</t>
    <rPh sb="0" eb="1">
      <t>カリ</t>
    </rPh>
    <rPh sb="1" eb="2">
      <t>ト</t>
    </rPh>
    <phoneticPr fontId="3"/>
  </si>
  <si>
    <t>理由</t>
    <rPh sb="0" eb="2">
      <t>リユウ</t>
    </rPh>
    <phoneticPr fontId="3"/>
  </si>
  <si>
    <t>メーター
番号</t>
    <rPh sb="5" eb="7">
      <t>バンゴウ</t>
    </rPh>
    <phoneticPr fontId="3"/>
  </si>
  <si>
    <t>有効
期限</t>
    <rPh sb="0" eb="2">
      <t>ユウコウ</t>
    </rPh>
    <rPh sb="3" eb="5">
      <t>キゲン</t>
    </rPh>
    <phoneticPr fontId="3"/>
  </si>
  <si>
    <t>ﾒｰﾀｰ
口径</t>
    <rPh sb="5" eb="7">
      <t>コウケイ</t>
    </rPh>
    <phoneticPr fontId="3"/>
  </si>
  <si>
    <t>㎜</t>
    <phoneticPr fontId="3"/>
  </si>
  <si>
    <t>前使用者
氏名</t>
    <rPh sb="0" eb="1">
      <t>ゼン</t>
    </rPh>
    <rPh sb="1" eb="3">
      <t>シヨウ</t>
    </rPh>
    <rPh sb="3" eb="4">
      <t>シャ</t>
    </rPh>
    <rPh sb="5" eb="7">
      <t>シメイ</t>
    </rPh>
    <phoneticPr fontId="3"/>
  </si>
  <si>
    <t>新設入力確認</t>
    <rPh sb="0" eb="2">
      <t>シンセツ</t>
    </rPh>
    <rPh sb="2" eb="4">
      <t>ニュウリョク</t>
    </rPh>
    <rPh sb="4" eb="6">
      <t>カクニン</t>
    </rPh>
    <phoneticPr fontId="3"/>
  </si>
  <si>
    <t>検針員</t>
    <rPh sb="0" eb="2">
      <t>ケンシン</t>
    </rPh>
    <rPh sb="2" eb="3">
      <t>イン</t>
    </rPh>
    <phoneticPr fontId="3"/>
  </si>
  <si>
    <t>検針区</t>
    <rPh sb="0" eb="2">
      <t>ケンシン</t>
    </rPh>
    <rPh sb="2" eb="3">
      <t>ク</t>
    </rPh>
    <phoneticPr fontId="3"/>
  </si>
  <si>
    <t>委託料</t>
    <rPh sb="0" eb="3">
      <t>イタクリョウ</t>
    </rPh>
    <phoneticPr fontId="3"/>
  </si>
  <si>
    <t>備考</t>
    <rPh sb="0" eb="2">
      <t>ビコウ</t>
    </rPh>
    <phoneticPr fontId="3"/>
  </si>
  <si>
    <t>確定者印</t>
    <rPh sb="0" eb="2">
      <t>カクテイ</t>
    </rPh>
    <rPh sb="2" eb="3">
      <t>シャ</t>
    </rPh>
    <rPh sb="3" eb="4">
      <t>イン</t>
    </rPh>
    <phoneticPr fontId="3"/>
  </si>
  <si>
    <t>調停
開始日</t>
    <rPh sb="0" eb="2">
      <t>チョウテイ</t>
    </rPh>
    <rPh sb="3" eb="5">
      <t>カイシ</t>
    </rPh>
    <rPh sb="5" eb="6">
      <t>ビ</t>
    </rPh>
    <phoneticPr fontId="3"/>
  </si>
  <si>
    <t>確定入力
処理者</t>
    <rPh sb="0" eb="2">
      <t>カクテイ</t>
    </rPh>
    <rPh sb="2" eb="4">
      <t>ニュウリョク</t>
    </rPh>
    <rPh sb="5" eb="7">
      <t>ショリ</t>
    </rPh>
    <rPh sb="7" eb="8">
      <t>シャ</t>
    </rPh>
    <phoneticPr fontId="3"/>
  </si>
  <si>
    <t>確定
入力日</t>
    <rPh sb="0" eb="2">
      <t>カクテイ</t>
    </rPh>
    <rPh sb="3" eb="5">
      <t>ニュウリョク</t>
    </rPh>
    <rPh sb="5" eb="6">
      <t>ビ</t>
    </rPh>
    <phoneticPr fontId="3"/>
  </si>
  <si>
    <t>/</t>
    <phoneticPr fontId="3"/>
  </si>
  <si>
    <t>処理</t>
    <rPh sb="0" eb="1">
      <t>トコロ</t>
    </rPh>
    <rPh sb="1" eb="2">
      <t>オサム</t>
    </rPh>
    <phoneticPr fontId="3"/>
  </si>
  <si>
    <t>□窓口　□電話　□ﾌｧｸｼﾐﾘ</t>
    <rPh sb="1" eb="2">
      <t>マド</t>
    </rPh>
    <rPh sb="2" eb="3">
      <t>クチ</t>
    </rPh>
    <rPh sb="5" eb="7">
      <t>デンワ</t>
    </rPh>
    <phoneticPr fontId="3"/>
  </si>
  <si>
    <t>Ver 3.1</t>
    <phoneticPr fontId="3"/>
  </si>
  <si>
    <t>一関市により基準の見直しにより修正</t>
    <rPh sb="0" eb="3">
      <t>イチノセキシ</t>
    </rPh>
    <rPh sb="6" eb="8">
      <t>キジュン</t>
    </rPh>
    <rPh sb="9" eb="11">
      <t>ミナオ</t>
    </rPh>
    <rPh sb="15" eb="17">
      <t>シュウセイ</t>
    </rPh>
    <phoneticPr fontId="3"/>
  </si>
  <si>
    <t>地区別提出書式（分かっている範囲です）</t>
    <rPh sb="0" eb="2">
      <t>チク</t>
    </rPh>
    <rPh sb="2" eb="3">
      <t>ベツ</t>
    </rPh>
    <rPh sb="3" eb="5">
      <t>テイシュツ</t>
    </rPh>
    <rPh sb="5" eb="7">
      <t>ショシキ</t>
    </rPh>
    <rPh sb="8" eb="9">
      <t>ワ</t>
    </rPh>
    <rPh sb="14" eb="16">
      <t>ハンイ</t>
    </rPh>
    <phoneticPr fontId="3"/>
  </si>
  <si>
    <t>ﾄﾞﾛｯﾌﾟﾀﾞｳﾝﾘｽﾄから選択</t>
    <rPh sb="15" eb="17">
      <t>センタク</t>
    </rPh>
    <phoneticPr fontId="3"/>
  </si>
  <si>
    <t>このシステムは、「Studio Zaigo 代表　佐藤國夫」が権利を有する有償ソフトウェアです。</t>
    <rPh sb="27" eb="29">
      <t>クニオ</t>
    </rPh>
    <rPh sb="31" eb="33">
      <t>ケンリ</t>
    </rPh>
    <rPh sb="34" eb="35">
      <t>ユウ</t>
    </rPh>
    <rPh sb="37" eb="39">
      <t>ユウショウ</t>
    </rPh>
    <phoneticPr fontId="3"/>
  </si>
  <si>
    <t>給水装置工事承認証</t>
    <rPh sb="0" eb="2">
      <t>キュウスイ</t>
    </rPh>
    <rPh sb="2" eb="4">
      <t>ソウチ</t>
    </rPh>
    <rPh sb="4" eb="6">
      <t>コウジ</t>
    </rPh>
    <rPh sb="6" eb="8">
      <t>ショウニン</t>
    </rPh>
    <rPh sb="8" eb="9">
      <t>ショウ</t>
    </rPh>
    <phoneticPr fontId="3"/>
  </si>
  <si>
    <t>希望
検査月日</t>
    <rPh sb="0" eb="2">
      <t>キボウ</t>
    </rPh>
    <rPh sb="3" eb="5">
      <t>ケンサ</t>
    </rPh>
    <rPh sb="5" eb="7">
      <t>ガッピ</t>
    </rPh>
    <phoneticPr fontId="3"/>
  </si>
  <si>
    <t>決定
検査日時</t>
    <rPh sb="0" eb="2">
      <t>ケッテイ</t>
    </rPh>
    <rPh sb="3" eb="5">
      <t>ケンサ</t>
    </rPh>
    <rPh sb="5" eb="7">
      <t>ニチジ</t>
    </rPh>
    <phoneticPr fontId="3"/>
  </si>
  <si>
    <t>H29/4/1版</t>
    <rPh sb="7" eb="8">
      <t>ハン</t>
    </rPh>
    <phoneticPr fontId="3"/>
  </si>
  <si>
    <t>←この行以下は、入力可能です
　　欄内で改行するときは、該当箇所でAlt+Enterを入力してください。</t>
    <rPh sb="3" eb="4">
      <t>ギョウ</t>
    </rPh>
    <rPh sb="4" eb="6">
      <t>イカ</t>
    </rPh>
    <rPh sb="8" eb="10">
      <t>ニュウリョク</t>
    </rPh>
    <rPh sb="10" eb="12">
      <t>カノウ</t>
    </rPh>
    <phoneticPr fontId="3"/>
  </si>
  <si>
    <t>26-17</t>
  </si>
  <si>
    <t>給水装置工事
主任技術者氏名</t>
    <rPh sb="0" eb="6">
      <t>キュウスイソウチコウジ</t>
    </rPh>
    <rPh sb="7" eb="9">
      <t>シュニン</t>
    </rPh>
    <rPh sb="9" eb="12">
      <t>ギジュツシャ</t>
    </rPh>
    <rPh sb="12" eb="14">
      <t>シメイ</t>
    </rPh>
    <phoneticPr fontId="3"/>
  </si>
  <si>
    <t>ｍ</t>
    <phoneticPr fontId="3"/>
  </si>
  <si>
    <t>個</t>
    <rPh sb="0" eb="1">
      <t>コ</t>
    </rPh>
    <phoneticPr fontId="3"/>
  </si>
  <si>
    <t>『給水装置工事申請システム Ver 3.1』</t>
    <rPh sb="1" eb="3">
      <t>キュウスイ</t>
    </rPh>
    <rPh sb="3" eb="5">
      <t>ソウチ</t>
    </rPh>
    <rPh sb="5" eb="7">
      <t>コウジ</t>
    </rPh>
    <rPh sb="7" eb="9">
      <t>シンセイ</t>
    </rPh>
    <phoneticPr fontId="3"/>
  </si>
  <si>
    <t>このシステムは、マイクロソフト社の『EXCEL2010』で作成してます。</t>
    <rPh sb="15" eb="16">
      <t>シャ</t>
    </rPh>
    <rPh sb="29" eb="31">
      <t>サクセイ</t>
    </rPh>
    <phoneticPr fontId="3"/>
  </si>
  <si>
    <t>(日付は、2017/12/31の形式で、時刻は12:30の形式で入力してください。)</t>
    <rPh sb="1" eb="3">
      <t>ヒヅケ</t>
    </rPh>
    <rPh sb="16" eb="18">
      <t>ケイシキ</t>
    </rPh>
    <rPh sb="20" eb="22">
      <t>ジコク</t>
    </rPh>
    <rPh sb="29" eb="31">
      <t>ケイシキ</t>
    </rPh>
    <rPh sb="32" eb="34">
      <t>ニュウリョク</t>
    </rPh>
    <phoneticPr fontId="3"/>
  </si>
  <si>
    <t>←灰色で塗りつぶしているセルは入力可能です。</t>
    <rPh sb="1" eb="3">
      <t>ハイイロ</t>
    </rPh>
    <rPh sb="4" eb="5">
      <t>ヌ</t>
    </rPh>
    <rPh sb="15" eb="17">
      <t>ニュウリョク</t>
    </rPh>
    <rPh sb="17" eb="19">
      <t>カノウ</t>
    </rPh>
    <phoneticPr fontId="3"/>
  </si>
  <si>
    <t>この様式は、ｻﾄﾞﾙ付分水栓から第1止水栓までをPPφ25で配管することを前提としています。</t>
    <rPh sb="2" eb="4">
      <t>ヨウシキ</t>
    </rPh>
    <rPh sb="10" eb="11">
      <t>ツキ</t>
    </rPh>
    <rPh sb="11" eb="12">
      <t>ブン</t>
    </rPh>
    <rPh sb="12" eb="13">
      <t>スイ</t>
    </rPh>
    <rPh sb="13" eb="14">
      <t>セン</t>
    </rPh>
    <rPh sb="16" eb="17">
      <t>ダイ</t>
    </rPh>
    <rPh sb="18" eb="20">
      <t>シスイ</t>
    </rPh>
    <rPh sb="20" eb="21">
      <t>セン</t>
    </rPh>
    <rPh sb="30" eb="32">
      <t>ハイカン</t>
    </rPh>
    <rPh sb="37" eb="39">
      <t>ゼンテイ</t>
    </rPh>
    <phoneticPr fontId="3"/>
  </si>
  <si>
    <t>ｻﾄﾞﾙ付分水栓の価格表（円/個）</t>
    <rPh sb="4" eb="5">
      <t>ツキ</t>
    </rPh>
    <rPh sb="5" eb="6">
      <t>ブン</t>
    </rPh>
    <rPh sb="6" eb="7">
      <t>スイ</t>
    </rPh>
    <rPh sb="7" eb="8">
      <t>セン</t>
    </rPh>
    <rPh sb="9" eb="11">
      <t>カカク</t>
    </rPh>
    <rPh sb="11" eb="12">
      <t>ヒョウ</t>
    </rPh>
    <rPh sb="13" eb="14">
      <t>エン</t>
    </rPh>
    <rPh sb="15" eb="16">
      <t>コ</t>
    </rPh>
    <phoneticPr fontId="3"/>
  </si>
  <si>
    <t>管径</t>
    <rPh sb="0" eb="2">
      <t>カンケイ</t>
    </rPh>
    <phoneticPr fontId="3"/>
  </si>
  <si>
    <t>CIP</t>
    <phoneticPr fontId="3"/>
  </si>
  <si>
    <t>DIP</t>
    <phoneticPr fontId="3"/>
  </si>
  <si>
    <t>HI-VP</t>
    <phoneticPr fontId="3"/>
  </si>
  <si>
    <t>PP</t>
    <phoneticPr fontId="3"/>
  </si>
  <si>
    <t>VLP</t>
    <phoneticPr fontId="3"/>
  </si>
  <si>
    <t>VP</t>
    <phoneticPr fontId="3"/>
  </si>
  <si>
    <t>PP管の長さを数字のみで入力してください</t>
    <rPh sb="2" eb="3">
      <t>カン</t>
    </rPh>
    <rPh sb="4" eb="5">
      <t>ナガ</t>
    </rPh>
    <rPh sb="7" eb="9">
      <t>スウジ</t>
    </rPh>
    <rPh sb="12" eb="14">
      <t>ニュウリョク</t>
    </rPh>
    <phoneticPr fontId="3"/>
  </si>
  <si>
    <t>その他資材の価格表</t>
    <rPh sb="2" eb="3">
      <t>タ</t>
    </rPh>
    <rPh sb="3" eb="5">
      <t>シザイ</t>
    </rPh>
    <rPh sb="6" eb="8">
      <t>カカク</t>
    </rPh>
    <rPh sb="8" eb="9">
      <t>ヒョウ</t>
    </rPh>
    <phoneticPr fontId="3"/>
  </si>
  <si>
    <t>φ25</t>
    <phoneticPr fontId="3"/>
  </si>
  <si>
    <t>円/ｍ</t>
    <rPh sb="0" eb="1">
      <t>エン</t>
    </rPh>
    <phoneticPr fontId="3"/>
  </si>
  <si>
    <t>ﾎﾞｰﾙ式止水栓</t>
    <rPh sb="4" eb="5">
      <t>シキ</t>
    </rPh>
    <rPh sb="5" eb="7">
      <t>シスイ</t>
    </rPh>
    <rPh sb="7" eb="8">
      <t>セン</t>
    </rPh>
    <phoneticPr fontId="3"/>
  </si>
  <si>
    <t>円/個</t>
    <rPh sb="0" eb="1">
      <t>エン</t>
    </rPh>
    <rPh sb="2" eb="3">
      <t>コ</t>
    </rPh>
    <phoneticPr fontId="3"/>
  </si>
  <si>
    <t>PP継手(メータ用)</t>
    <rPh sb="2" eb="3">
      <t>ツ</t>
    </rPh>
    <rPh sb="3" eb="4">
      <t>テ</t>
    </rPh>
    <rPh sb="8" eb="9">
      <t>ヨウ</t>
    </rPh>
    <phoneticPr fontId="3"/>
  </si>
  <si>
    <t>PP継手(回転式メータ用)</t>
    <rPh sb="2" eb="3">
      <t>ツ</t>
    </rPh>
    <rPh sb="3" eb="4">
      <t>テ</t>
    </rPh>
    <rPh sb="5" eb="7">
      <t>カイテン</t>
    </rPh>
    <rPh sb="7" eb="8">
      <t>シキ</t>
    </rPh>
    <rPh sb="11" eb="12">
      <t>ヨウ</t>
    </rPh>
    <phoneticPr fontId="3"/>
  </si>
  <si>
    <t>この行以下は、入力可能です。金額は、自動的に計算されます</t>
    <rPh sb="2" eb="3">
      <t>ギョウ</t>
    </rPh>
    <rPh sb="3" eb="5">
      <t>イカ</t>
    </rPh>
    <rPh sb="7" eb="9">
      <t>ニュウリョク</t>
    </rPh>
    <rPh sb="9" eb="11">
      <t>カノウ</t>
    </rPh>
    <rPh sb="14" eb="16">
      <t>キンガク</t>
    </rPh>
    <rPh sb="18" eb="20">
      <t>ジドウ</t>
    </rPh>
    <rPh sb="20" eb="21">
      <t>テキ</t>
    </rPh>
    <rPh sb="22" eb="24">
      <t>ケイサン</t>
    </rPh>
    <phoneticPr fontId="3"/>
  </si>
  <si>
    <t>受贈財産価格</t>
    <rPh sb="0" eb="2">
      <t>ジュゾウ</t>
    </rPh>
    <rPh sb="2" eb="4">
      <t>ザイサン</t>
    </rPh>
    <rPh sb="4" eb="6">
      <t>カカク</t>
    </rPh>
    <phoneticPr fontId="3"/>
  </si>
  <si>
    <t>円</t>
    <rPh sb="0" eb="1">
      <t>エン</t>
    </rPh>
    <phoneticPr fontId="3"/>
  </si>
  <si>
    <t>開始年月日</t>
    <rPh sb="0" eb="2">
      <t>カイシ</t>
    </rPh>
    <rPh sb="2" eb="5">
      <t>ネンガッピ</t>
    </rPh>
    <phoneticPr fontId="3"/>
  </si>
  <si>
    <t>③　必要なｼｰﾄを選択し、印刷してください。（PDFで出力すると良いでしょう）</t>
    <rPh sb="2" eb="4">
      <t>ヒツヨウ</t>
    </rPh>
    <rPh sb="9" eb="11">
      <t>センタク</t>
    </rPh>
    <rPh sb="13" eb="15">
      <t>インサツ</t>
    </rPh>
    <rPh sb="27" eb="29">
      <t>シュツリョク</t>
    </rPh>
    <rPh sb="32" eb="33">
      <t>ヨ</t>
    </rPh>
    <phoneticPr fontId="3"/>
  </si>
  <si>
    <t>（パスワードは設定していません）</t>
    <rPh sb="7" eb="9">
      <t>セッテイ</t>
    </rPh>
    <phoneticPr fontId="3"/>
  </si>
  <si>
    <t>一関市東山町長坂字西本町105-1</t>
    <rPh sb="0" eb="3">
      <t>イチノセキシ</t>
    </rPh>
    <rPh sb="3" eb="5">
      <t>ヒガシヤマ</t>
    </rPh>
    <rPh sb="5" eb="6">
      <t>チョウ</t>
    </rPh>
    <rPh sb="6" eb="8">
      <t>ナガサカ</t>
    </rPh>
    <rPh sb="8" eb="9">
      <t>アザ</t>
    </rPh>
    <rPh sb="9" eb="11">
      <t>ニシモト</t>
    </rPh>
    <rPh sb="11" eb="12">
      <t>マチ</t>
    </rPh>
    <phoneticPr fontId="3"/>
  </si>
  <si>
    <t>数字のみ入力してください。カンマは自動的に表示されます</t>
    <rPh sb="0" eb="2">
      <t>スウジ</t>
    </rPh>
    <rPh sb="4" eb="6">
      <t>ニュウリョク</t>
    </rPh>
    <rPh sb="17" eb="20">
      <t>ジドウテキ</t>
    </rPh>
    <rPh sb="21" eb="23">
      <t>ヒョウジ</t>
    </rPh>
    <phoneticPr fontId="3"/>
  </si>
  <si>
    <t>27-001</t>
    <phoneticPr fontId="3"/>
  </si>
  <si>
    <t>（</t>
    <phoneticPr fontId="3"/>
  </si>
  <si>
    <t>）</t>
    <phoneticPr fontId="3"/>
  </si>
  <si>
    <t>13:00の形式で入力してください</t>
    <rPh sb="6" eb="8">
      <t>ケイシキ</t>
    </rPh>
    <rPh sb="9" eb="11">
      <t>ニュウリョク</t>
    </rPh>
    <phoneticPr fontId="3"/>
  </si>
  <si>
    <t>-</t>
    <phoneticPr fontId="3"/>
  </si>
  <si>
    <t>記</t>
    <rPh sb="0" eb="1">
      <t>キ</t>
    </rPh>
    <phoneticPr fontId="3"/>
  </si>
  <si>
    <t>□</t>
    <phoneticPr fontId="3"/>
  </si>
  <si>
    <t>使用者本人</t>
    <rPh sb="0" eb="2">
      <t>シヨウ</t>
    </rPh>
    <rPh sb="2" eb="3">
      <t>シャ</t>
    </rPh>
    <rPh sb="3" eb="5">
      <t>ホンニン</t>
    </rPh>
    <phoneticPr fontId="3"/>
  </si>
  <si>
    <t>□</t>
    <phoneticPr fontId="3"/>
  </si>
  <si>
    <t>口座振替:</t>
    <rPh sb="0" eb="2">
      <t>コウザ</t>
    </rPh>
    <rPh sb="2" eb="4">
      <t>フリカエ</t>
    </rPh>
    <phoneticPr fontId="3"/>
  </si>
  <si>
    <t>納付書</t>
    <rPh sb="0" eb="2">
      <t>ノウフ</t>
    </rPh>
    <rPh sb="2" eb="3">
      <t>ショ</t>
    </rPh>
    <phoneticPr fontId="3"/>
  </si>
  <si>
    <t>銀行等登録有</t>
    <rPh sb="0" eb="3">
      <t>ギンコウナド</t>
    </rPh>
    <rPh sb="3" eb="5">
      <t>トウロク</t>
    </rPh>
    <rPh sb="5" eb="6">
      <t>アリ</t>
    </rPh>
    <phoneticPr fontId="3"/>
  </si>
  <si>
    <t>銀行等登録無</t>
    <rPh sb="0" eb="3">
      <t>ギンコウナド</t>
    </rPh>
    <rPh sb="3" eb="5">
      <t>トウロク</t>
    </rPh>
    <rPh sb="5" eb="6">
      <t>ナシ</t>
    </rPh>
    <phoneticPr fontId="3"/>
  </si>
  <si>
    <t>■</t>
    <phoneticPr fontId="3"/>
  </si>
  <si>
    <t>2017/7/1の形式で入力</t>
    <rPh sb="9" eb="11">
      <t>ケイシキ</t>
    </rPh>
    <rPh sb="12" eb="14">
      <t>ニュウリョク</t>
    </rPh>
    <phoneticPr fontId="3"/>
  </si>
  <si>
    <t>給水装置工事申込者</t>
    <rPh sb="0" eb="2">
      <t>キュウスイ</t>
    </rPh>
    <rPh sb="2" eb="4">
      <t>ソウチ</t>
    </rPh>
    <rPh sb="4" eb="6">
      <t>コウジ</t>
    </rPh>
    <rPh sb="6" eb="8">
      <t>モウシコミ</t>
    </rPh>
    <rPh sb="8" eb="9">
      <t>シャ</t>
    </rPh>
    <phoneticPr fontId="3"/>
  </si>
  <si>
    <t>この『給水装置工事申請システム』は、一関市水道事業給水条例に基ずく、給水装置工事申込書等を簡易に作成することを目的としたシステムです。</t>
    <rPh sb="3" eb="5">
      <t>キュウスイ</t>
    </rPh>
    <rPh sb="5" eb="7">
      <t>ソウチ</t>
    </rPh>
    <rPh sb="7" eb="9">
      <t>コウジ</t>
    </rPh>
    <rPh sb="9" eb="11">
      <t>シンセイ</t>
    </rPh>
    <rPh sb="18" eb="21">
      <t>イチノセキシ</t>
    </rPh>
    <rPh sb="21" eb="23">
      <t>スイドウ</t>
    </rPh>
    <rPh sb="23" eb="25">
      <t>ジギョウ</t>
    </rPh>
    <rPh sb="25" eb="27">
      <t>キュウスイ</t>
    </rPh>
    <rPh sb="27" eb="29">
      <t>ジョウレイ</t>
    </rPh>
    <rPh sb="30" eb="31">
      <t>モト</t>
    </rPh>
    <rPh sb="34" eb="36">
      <t>キュウスイ</t>
    </rPh>
    <rPh sb="36" eb="38">
      <t>ソウチ</t>
    </rPh>
    <rPh sb="38" eb="40">
      <t>コウジ</t>
    </rPh>
    <rPh sb="40" eb="43">
      <t>モウシコミショ</t>
    </rPh>
    <rPh sb="43" eb="44">
      <t>ナド</t>
    </rPh>
    <rPh sb="45" eb="47">
      <t>カンイ</t>
    </rPh>
    <rPh sb="48" eb="50">
      <t>サクセイ</t>
    </rPh>
    <rPh sb="55" eb="57">
      <t>モクテキ</t>
    </rPh>
    <phoneticPr fontId="3"/>
  </si>
  <si>
    <t>Studio Zaigo</t>
    <phoneticPr fontId="3"/>
  </si>
  <si>
    <r>
      <t>使用者記入欄</t>
    </r>
    <r>
      <rPr>
        <sz val="8"/>
        <rFont val="ＭＳ Ｐ明朝"/>
        <family val="1"/>
        <charset val="128"/>
      </rPr>
      <t>（太線の中をお書きください。□欄はレ点で記入してください。）</t>
    </r>
    <rPh sb="0" eb="3">
      <t>シヨウシャ</t>
    </rPh>
    <rPh sb="3" eb="5">
      <t>キニュウ</t>
    </rPh>
    <rPh sb="5" eb="6">
      <t>ラン</t>
    </rPh>
    <rPh sb="7" eb="9">
      <t>フトセン</t>
    </rPh>
    <rPh sb="10" eb="11">
      <t>ナカ</t>
    </rPh>
    <rPh sb="13" eb="14">
      <t>カ</t>
    </rPh>
    <rPh sb="21" eb="22">
      <t>ラン</t>
    </rPh>
    <rPh sb="24" eb="25">
      <t>テン</t>
    </rPh>
    <rPh sb="26" eb="28">
      <t>キニュウ</t>
    </rPh>
    <phoneticPr fontId="3"/>
  </si>
  <si>
    <t>ji7lvz</t>
    <phoneticPr fontId="3"/>
  </si>
  <si>
    <t>これは、サンプル版です。正式版は有償です。</t>
    <rPh sb="8" eb="9">
      <t>ハン</t>
    </rPh>
    <rPh sb="12" eb="15">
      <t>セイシキバン</t>
    </rPh>
    <rPh sb="16" eb="18">
      <t>ユウショウ</t>
    </rPh>
    <phoneticPr fontId="3"/>
  </si>
  <si>
    <t>注)</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</si>
</sst>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411]ggge&quot;年&quot;m&quot;月&quot;d&quot;日&quot;;@"/>
    <numFmt numFmtId="177" formatCode="_ "/>
    <numFmt numFmtId="178" formatCode="0."/>
    <numFmt numFmtId="179" formatCode="#_ "/>
    <numFmt numFmtId="180" formatCode="#\ "/>
    <numFmt numFmtId="181" formatCode="m/d;@"/>
    <numFmt numFmtId="182" formatCode="h:mm\ AM/PM;@"/>
    <numFmt numFmtId="183" formatCode="0_ &quot;個&quot;"/>
    <numFmt numFmtId="184" formatCode="0.0_ &quot;ｍ&quot;"/>
    <numFmt numFmtId="185" formatCode="0_ &quot;人&quot;"/>
    <numFmt numFmtId="186" formatCode="#"/>
    <numFmt numFmtId="187" formatCode="[$-411]AM/PM\ h&quot;時&quot;mm&quot;分&quot;;@"/>
    <numFmt numFmtId="188" formatCode="#,###"/>
  </numFmts>
  <fonts count="18">
    <font>
      <sz val="11"/>
      <name val="ＭＳ Ｐゴシック"/>
      <family val="3"/>
      <charset val="128"/>
    </font>
    <font>
      <sz val="11"/>
      <name val="ＭＳ Ｐ明朝"/>
      <family val="1"/>
      <charset val="128"/>
    </font>
    <font>
      <sz val="11"/>
      <name val="ＭＳ Ｐ明朝"/>
      <family val="1"/>
      <charset val="128"/>
    </font>
    <font>
      <sz val="6"/>
      <name val="ＭＳ Ｐゴシック"/>
      <family val="3"/>
      <charset val="128"/>
    </font>
    <font>
      <sz val="16"/>
      <name val="ＭＳ Ｐゴシック"/>
      <family val="3"/>
      <charset val="128"/>
    </font>
    <font>
      <sz val="11"/>
      <name val="ＭＳ 明朝"/>
      <family val="1"/>
      <charset val="128"/>
    </font>
    <font>
      <sz val="12"/>
      <name val="ＭＳ Ｐ明朝"/>
      <family val="1"/>
      <charset val="128"/>
    </font>
    <font>
      <sz val="8"/>
      <name val="ＭＳ Ｐ明朝"/>
      <family val="1"/>
      <charset val="128"/>
    </font>
    <font>
      <sz val="11"/>
      <name val="ＭＳ Ｐゴシック"/>
      <family val="3"/>
      <charset val="128"/>
    </font>
    <font>
      <sz val="11"/>
      <color indexed="40"/>
      <name val="ＭＳ Ｐゴシック"/>
      <family val="3"/>
      <charset val="128"/>
    </font>
    <font>
      <sz val="16"/>
      <name val="ＭＳ Ｐ明朝"/>
      <family val="1"/>
      <charset val="128"/>
    </font>
    <font>
      <sz val="11"/>
      <color rgb="FFFF0000"/>
      <name val="ＭＳ Ｐゴシック"/>
      <family val="3"/>
      <charset val="128"/>
    </font>
    <font>
      <sz val="11"/>
      <color rgb="FFFF0000"/>
      <name val="ＭＳ Ｐ明朝"/>
      <family val="1"/>
      <charset val="128"/>
    </font>
    <font>
      <sz val="9"/>
      <color rgb="FF000000"/>
      <name val="MS UI Gothic"/>
      <family val="3"/>
      <charset val="128"/>
    </font>
    <font>
      <sz val="11"/>
      <color rgb="FFFFFF00"/>
      <name val="ＭＳ Ｐゴシック"/>
      <family val="3"/>
      <charset val="128"/>
    </font>
    <font>
      <sz val="11"/>
      <color theme="0" tint="-0.14999847407452621"/>
      <name val="ＭＳ Ｐ明朝"/>
      <family val="1"/>
      <charset val="128"/>
    </font>
    <font>
      <sz val="10"/>
      <name val="ＭＳ Ｐ明朝"/>
      <family val="1"/>
      <charset val="128"/>
    </font>
    <font>
      <sz val="11"/>
      <color theme="0" tint="-4.9989318521683403E-2"/>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7"/>
        <bgColor indexed="64"/>
      </patternFill>
    </fill>
    <fill>
      <patternFill patternType="solid">
        <fgColor rgb="FFEAEAEA"/>
        <bgColor indexed="64"/>
      </patternFill>
    </fill>
    <fill>
      <patternFill patternType="solid">
        <fgColor theme="0" tint="-4.9989318521683403E-2"/>
        <bgColor indexed="64"/>
      </patternFill>
    </fill>
  </fills>
  <borders count="116">
    <border>
      <left/>
      <right/>
      <top/>
      <bottom/>
      <diagonal/>
    </border>
    <border>
      <left/>
      <right/>
      <top style="medium">
        <color indexed="49"/>
      </top>
      <bottom/>
      <diagonal/>
    </border>
    <border>
      <left/>
      <right style="medium">
        <color indexed="49"/>
      </right>
      <top style="medium">
        <color indexed="49"/>
      </top>
      <bottom/>
      <diagonal/>
    </border>
    <border>
      <left style="medium">
        <color indexed="49"/>
      </left>
      <right/>
      <top/>
      <bottom/>
      <diagonal/>
    </border>
    <border>
      <left/>
      <right style="medium">
        <color indexed="49"/>
      </right>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medium">
        <color indexed="49"/>
      </left>
      <right/>
      <top style="medium">
        <color indexed="49"/>
      </top>
      <bottom/>
      <diagonal/>
    </border>
    <border>
      <left style="medium">
        <color indexed="15"/>
      </left>
      <right style="thin">
        <color indexed="15"/>
      </right>
      <top/>
      <bottom style="thin">
        <color indexed="15"/>
      </bottom>
      <diagonal/>
    </border>
    <border>
      <left style="thin">
        <color indexed="15"/>
      </left>
      <right style="medium">
        <color indexed="15"/>
      </right>
      <top/>
      <bottom style="thin">
        <color indexed="15"/>
      </bottom>
      <diagonal/>
    </border>
    <border>
      <left style="thin">
        <color indexed="15"/>
      </left>
      <right style="thin">
        <color indexed="15"/>
      </right>
      <top/>
      <bottom style="thin">
        <color indexed="15"/>
      </bottom>
      <diagonal/>
    </border>
    <border>
      <left style="medium">
        <color indexed="15"/>
      </left>
      <right style="thin">
        <color indexed="15"/>
      </right>
      <top/>
      <bottom style="medium">
        <color indexed="15"/>
      </bottom>
      <diagonal/>
    </border>
    <border>
      <left style="medium">
        <color indexed="15"/>
      </left>
      <right style="thin">
        <color indexed="15"/>
      </right>
      <top style="medium">
        <color indexed="15"/>
      </top>
      <bottom style="thin">
        <color indexed="15"/>
      </bottom>
      <diagonal/>
    </border>
    <border>
      <left style="thin">
        <color indexed="15"/>
      </left>
      <right style="thin">
        <color indexed="15"/>
      </right>
      <top style="medium">
        <color indexed="15"/>
      </top>
      <bottom style="thin">
        <color indexed="15"/>
      </bottom>
      <diagonal/>
    </border>
    <border>
      <left style="thin">
        <color indexed="15"/>
      </left>
      <right style="medium">
        <color indexed="15"/>
      </right>
      <top style="medium">
        <color indexed="15"/>
      </top>
      <bottom style="thin">
        <color indexed="1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15"/>
      </right>
      <top style="medium">
        <color indexed="15"/>
      </top>
      <bottom style="thin">
        <color indexed="1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8"/>
      </right>
      <top/>
      <bottom style="thin">
        <color indexed="64"/>
      </bottom>
      <diagonal/>
    </border>
    <border>
      <left style="thin">
        <color indexed="8"/>
      </left>
      <right/>
      <top style="thin">
        <color indexed="8"/>
      </top>
      <bottom/>
      <diagonal/>
    </border>
    <border>
      <left/>
      <right style="thin">
        <color indexed="8"/>
      </right>
      <top/>
      <bottom/>
      <diagonal/>
    </border>
    <border>
      <left style="thin">
        <color indexed="64"/>
      </left>
      <right/>
      <top/>
      <bottom style="thin">
        <color indexed="8"/>
      </bottom>
      <diagonal/>
    </border>
    <border>
      <left/>
      <right style="thin">
        <color indexed="8"/>
      </right>
      <top style="thin">
        <color indexed="64"/>
      </top>
      <bottom/>
      <diagonal/>
    </border>
    <border>
      <left style="thin">
        <color indexed="15"/>
      </left>
      <right style="thin">
        <color indexed="15"/>
      </right>
      <top style="thin">
        <color indexed="15"/>
      </top>
      <bottom style="thin">
        <color indexed="15"/>
      </bottom>
      <diagonal/>
    </border>
    <border>
      <left/>
      <right/>
      <top/>
      <bottom style="thin">
        <color indexed="8"/>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bottom style="thin">
        <color indexed="8"/>
      </bottom>
      <diagonal/>
    </border>
    <border>
      <left/>
      <right style="thin">
        <color indexed="64"/>
      </right>
      <top/>
      <bottom style="thin">
        <color indexed="8"/>
      </bottom>
      <diagonal/>
    </border>
    <border>
      <left/>
      <right/>
      <top style="thin">
        <color indexed="8"/>
      </top>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right/>
      <top style="thin">
        <color rgb="FF7030A0"/>
      </top>
      <bottom style="thin">
        <color rgb="FF7030A0"/>
      </bottom>
      <diagonal/>
    </border>
    <border>
      <left style="thin">
        <color rgb="FF7030A0"/>
      </left>
      <right/>
      <top style="medium">
        <color indexed="49"/>
      </top>
      <bottom style="thin">
        <color rgb="FF7030A0"/>
      </bottom>
      <diagonal/>
    </border>
    <border>
      <left/>
      <right/>
      <top style="medium">
        <color indexed="49"/>
      </top>
      <bottom style="thin">
        <color rgb="FF7030A0"/>
      </bottom>
      <diagonal/>
    </border>
    <border>
      <left/>
      <right style="thin">
        <color rgb="FF7030A0"/>
      </right>
      <top style="medium">
        <color indexed="49"/>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style="thin">
        <color rgb="FF7030A0"/>
      </top>
      <bottom style="medium">
        <color indexed="49"/>
      </bottom>
      <diagonal/>
    </border>
    <border>
      <left/>
      <right/>
      <top style="thin">
        <color rgb="FF7030A0"/>
      </top>
      <bottom style="medium">
        <color indexed="49"/>
      </bottom>
      <diagonal/>
    </border>
    <border>
      <left/>
      <right style="thin">
        <color rgb="FF7030A0"/>
      </right>
      <top style="thin">
        <color rgb="FF7030A0"/>
      </top>
      <bottom style="medium">
        <color indexed="49"/>
      </bottom>
      <diagonal/>
    </border>
    <border>
      <left style="thin">
        <color indexed="15"/>
      </left>
      <right/>
      <top style="medium">
        <color indexed="15"/>
      </top>
      <bottom style="thin">
        <color indexed="15"/>
      </bottom>
      <diagonal/>
    </border>
    <border>
      <left/>
      <right/>
      <top style="medium">
        <color indexed="15"/>
      </top>
      <bottom style="thin">
        <color indexed="15"/>
      </bottom>
      <diagonal/>
    </border>
    <border>
      <left/>
      <right style="medium">
        <color indexed="15"/>
      </right>
      <top style="medium">
        <color indexed="15"/>
      </top>
      <bottom style="thin">
        <color indexed="15"/>
      </bottom>
      <diagonal/>
    </border>
    <border>
      <left style="thin">
        <color indexed="15"/>
      </left>
      <right/>
      <top style="thin">
        <color indexed="15"/>
      </top>
      <bottom style="thin">
        <color indexed="15"/>
      </bottom>
      <diagonal/>
    </border>
    <border>
      <left/>
      <right/>
      <top style="thin">
        <color indexed="15"/>
      </top>
      <bottom style="thin">
        <color indexed="15"/>
      </bottom>
      <diagonal/>
    </border>
    <border>
      <left/>
      <right style="medium">
        <color indexed="15"/>
      </right>
      <top style="thin">
        <color indexed="15"/>
      </top>
      <bottom style="thin">
        <color indexed="15"/>
      </bottom>
      <diagonal/>
    </border>
    <border>
      <left style="thin">
        <color indexed="15"/>
      </left>
      <right/>
      <top style="thin">
        <color indexed="15"/>
      </top>
      <bottom style="medium">
        <color indexed="15"/>
      </bottom>
      <diagonal/>
    </border>
    <border>
      <left/>
      <right/>
      <top style="thin">
        <color indexed="15"/>
      </top>
      <bottom style="medium">
        <color indexed="15"/>
      </bottom>
      <diagonal/>
    </border>
    <border>
      <left/>
      <right style="medium">
        <color indexed="15"/>
      </right>
      <top style="thin">
        <color indexed="15"/>
      </top>
      <bottom style="medium">
        <color indexed="15"/>
      </bottom>
      <diagonal/>
    </border>
    <border>
      <left style="medium">
        <color indexed="49"/>
      </left>
      <right/>
      <top style="medium">
        <color indexed="49"/>
      </top>
      <bottom style="medium">
        <color indexed="49"/>
      </bottom>
      <diagonal/>
    </border>
    <border>
      <left/>
      <right/>
      <top style="medium">
        <color indexed="49"/>
      </top>
      <bottom style="medium">
        <color indexed="49"/>
      </bottom>
      <diagonal/>
    </border>
    <border>
      <left style="thin">
        <color rgb="FF7030A0"/>
      </left>
      <right/>
      <top style="medium">
        <color indexed="49"/>
      </top>
      <bottom style="medium">
        <color indexed="49"/>
      </bottom>
      <diagonal/>
    </border>
    <border>
      <left/>
      <right style="thin">
        <color rgb="FF7030A0"/>
      </right>
      <top style="medium">
        <color indexed="49"/>
      </top>
      <bottom style="medium">
        <color indexed="49"/>
      </bottom>
      <diagonal/>
    </border>
    <border>
      <left/>
      <right style="medium">
        <color indexed="49"/>
      </right>
      <top style="medium">
        <color indexed="49"/>
      </top>
      <bottom style="medium">
        <color indexed="49"/>
      </bottom>
      <diagonal/>
    </border>
    <border>
      <left style="thin">
        <color indexed="8"/>
      </left>
      <right/>
      <top style="thin">
        <color indexed="64"/>
      </top>
      <bottom style="dotted">
        <color indexed="8"/>
      </bottom>
      <diagonal/>
    </border>
    <border>
      <left/>
      <right/>
      <top style="thin">
        <color indexed="64"/>
      </top>
      <bottom style="dotted">
        <color indexed="8"/>
      </bottom>
      <diagonal/>
    </border>
    <border>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right style="thin">
        <color indexed="64"/>
      </right>
      <top style="thin">
        <color indexed="64"/>
      </top>
      <bottom style="dotted">
        <color indexed="8"/>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thin">
        <color indexed="8"/>
      </right>
      <top style="dotted">
        <color indexed="8"/>
      </top>
      <bottom style="thin">
        <color indexed="64"/>
      </bottom>
      <diagonal/>
    </border>
    <border>
      <left style="thin">
        <color indexed="64"/>
      </left>
      <right/>
      <top style="dotted">
        <color indexed="8"/>
      </top>
      <bottom style="thin">
        <color indexed="64"/>
      </bottom>
      <diagonal/>
    </border>
    <border>
      <left/>
      <right style="thin">
        <color indexed="64"/>
      </right>
      <top style="dotted">
        <color indexed="8"/>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15"/>
      </left>
      <right style="thin">
        <color indexed="15"/>
      </right>
      <top style="thin">
        <color indexed="15"/>
      </top>
      <bottom style="thin">
        <color indexed="15"/>
      </bottom>
      <diagonal/>
    </border>
    <border>
      <left/>
      <right style="thin">
        <color indexed="15"/>
      </right>
      <top style="thin">
        <color indexed="15"/>
      </top>
      <bottom style="thin">
        <color indexed="15"/>
      </bottom>
      <diagonal/>
    </border>
    <border>
      <left style="thin">
        <color indexed="15"/>
      </left>
      <right style="medium">
        <color indexed="15"/>
      </right>
      <top style="thin">
        <color indexed="15"/>
      </top>
      <bottom style="thin">
        <color indexed="15"/>
      </bottom>
      <diagonal/>
    </border>
    <border>
      <left style="medium">
        <color indexed="15"/>
      </left>
      <right style="thin">
        <color indexed="15"/>
      </right>
      <top style="thin">
        <color indexed="15"/>
      </top>
      <bottom style="medium">
        <color indexed="15"/>
      </bottom>
      <diagonal/>
    </border>
    <border>
      <left/>
      <right style="thin">
        <color indexed="15"/>
      </right>
      <top style="thin">
        <color indexed="15"/>
      </top>
      <bottom style="medium">
        <color indexed="15"/>
      </bottom>
      <diagonal/>
    </border>
    <border>
      <left style="thin">
        <color indexed="15"/>
      </left>
      <right style="thin">
        <color indexed="15"/>
      </right>
      <top style="thin">
        <color indexed="15"/>
      </top>
      <bottom style="medium">
        <color indexed="15"/>
      </bottom>
      <diagonal/>
    </border>
    <border>
      <left style="thin">
        <color indexed="15"/>
      </left>
      <right style="medium">
        <color indexed="15"/>
      </right>
      <top style="thin">
        <color indexed="15"/>
      </top>
      <bottom style="medium">
        <color indexed="15"/>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21">
    <xf numFmtId="0" fontId="0" fillId="0" borderId="0" xfId="0">
      <alignment vertical="center"/>
    </xf>
    <xf numFmtId="0" fontId="0" fillId="2" borderId="0" xfId="0"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8" xfId="0" applyFill="1" applyBorder="1">
      <alignment vertical="center"/>
    </xf>
    <xf numFmtId="0" fontId="0" fillId="3" borderId="1" xfId="0" applyFill="1" applyBorder="1">
      <alignment vertical="center"/>
    </xf>
    <xf numFmtId="0" fontId="0" fillId="3" borderId="3" xfId="0" applyFill="1" applyBorder="1">
      <alignment vertical="center"/>
    </xf>
    <xf numFmtId="0" fontId="0" fillId="3" borderId="5" xfId="0" applyFill="1" applyBorder="1">
      <alignment vertical="center"/>
    </xf>
    <xf numFmtId="0" fontId="0" fillId="3" borderId="6" xfId="0" applyFill="1" applyBorder="1">
      <alignment vertical="center"/>
    </xf>
    <xf numFmtId="49" fontId="0" fillId="2" borderId="0" xfId="0" applyNumberFormat="1" applyFill="1">
      <alignment vertical="center"/>
    </xf>
    <xf numFmtId="0" fontId="0" fillId="2" borderId="0" xfId="0" applyFill="1" applyProtection="1">
      <alignment vertical="center"/>
      <protection locked="0" hidden="1"/>
    </xf>
    <xf numFmtId="0" fontId="5" fillId="3" borderId="6" xfId="0" applyFont="1" applyFill="1" applyBorder="1">
      <alignment vertical="center"/>
    </xf>
    <xf numFmtId="0" fontId="0" fillId="2" borderId="6" xfId="0" applyFill="1" applyBorder="1" applyAlignment="1">
      <alignment horizontal="right" vertical="center"/>
    </xf>
    <xf numFmtId="0" fontId="0" fillId="2" borderId="3" xfId="0" applyFill="1" applyBorder="1" applyAlignment="1">
      <alignment horizontal="left" vertical="center" wrapText="1"/>
    </xf>
    <xf numFmtId="0" fontId="0" fillId="2" borderId="0"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Border="1">
      <alignment vertical="center"/>
    </xf>
    <xf numFmtId="0" fontId="0" fillId="3" borderId="0" xfId="0" applyFill="1" applyBorder="1">
      <alignment vertical="center"/>
    </xf>
    <xf numFmtId="0" fontId="0" fillId="2" borderId="0" xfId="0" applyFill="1" applyBorder="1" applyAlignment="1">
      <alignment horizontal="center" vertical="center"/>
    </xf>
    <xf numFmtId="0" fontId="0" fillId="0" borderId="0" xfId="0" applyFill="1" applyBorder="1" applyAlignment="1">
      <alignment horizontal="left" vertical="center"/>
    </xf>
    <xf numFmtId="0" fontId="0" fillId="2" borderId="0" xfId="0" applyFill="1" applyProtection="1">
      <alignment vertical="center"/>
      <protection locked="0"/>
    </xf>
    <xf numFmtId="0" fontId="5" fillId="3" borderId="0" xfId="0" applyFont="1"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 fillId="0" borderId="0"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4" borderId="0" xfId="0" applyFill="1">
      <alignment vertical="center"/>
    </xf>
    <xf numFmtId="0" fontId="0" fillId="3" borderId="22" xfId="0" applyFill="1" applyBorder="1" applyAlignment="1">
      <alignment horizontal="center" vertical="center"/>
    </xf>
    <xf numFmtId="0" fontId="0" fillId="4" borderId="0" xfId="0" applyFill="1" applyAlignment="1">
      <alignment vertical="top"/>
    </xf>
    <xf numFmtId="14" fontId="0" fillId="4" borderId="0" xfId="0" applyNumberFormat="1" applyFill="1" applyAlignment="1">
      <alignment vertical="top"/>
    </xf>
    <xf numFmtId="0" fontId="0" fillId="4" borderId="0" xfId="0" applyFill="1" applyAlignment="1">
      <alignment vertical="top" wrapText="1"/>
    </xf>
    <xf numFmtId="0" fontId="0" fillId="4" borderId="0" xfId="0" applyFill="1" applyAlignment="1">
      <alignment vertical="center" wrapText="1"/>
    </xf>
    <xf numFmtId="14" fontId="0" fillId="4" borderId="0" xfId="0" applyNumberFormat="1" applyFill="1">
      <alignment vertical="center"/>
    </xf>
    <xf numFmtId="0" fontId="1" fillId="0" borderId="0" xfId="0" applyFont="1" applyFill="1" applyBorder="1" applyAlignment="1">
      <alignment horizontal="distributed" vertical="center"/>
    </xf>
    <xf numFmtId="0" fontId="2" fillId="5" borderId="0" xfId="0" applyFont="1" applyFill="1" applyAlignment="1">
      <alignment horizontal="left" vertical="center"/>
    </xf>
    <xf numFmtId="0" fontId="2" fillId="0" borderId="0" xfId="0" applyFont="1" applyFill="1" applyAlignment="1">
      <alignment horizontal="lef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18" xfId="0" applyFont="1" applyFill="1" applyBorder="1" applyAlignment="1">
      <alignment horizontal="left" vertical="center"/>
    </xf>
    <xf numFmtId="0" fontId="2" fillId="0" borderId="21"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Alignment="1">
      <alignment vertical="center"/>
    </xf>
    <xf numFmtId="0" fontId="2" fillId="0" borderId="20"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30" xfId="0" applyFont="1" applyFill="1" applyBorder="1" applyAlignment="1">
      <alignment horizontal="left" vertical="center"/>
    </xf>
    <xf numFmtId="0" fontId="2" fillId="0" borderId="28" xfId="0" applyFont="1" applyFill="1" applyBorder="1" applyAlignment="1">
      <alignment vertical="center" wrapText="1"/>
    </xf>
    <xf numFmtId="0" fontId="2" fillId="0" borderId="19" xfId="0" applyFont="1" applyFill="1" applyBorder="1" applyAlignment="1">
      <alignment vertical="center" wrapText="1"/>
    </xf>
    <xf numFmtId="0" fontId="2" fillId="0" borderId="31" xfId="0" applyFont="1" applyFill="1" applyBorder="1" applyAlignment="1">
      <alignment vertical="center"/>
    </xf>
    <xf numFmtId="0" fontId="2" fillId="0" borderId="21" xfId="0" applyFont="1" applyFill="1" applyBorder="1" applyAlignment="1">
      <alignment vertical="center"/>
    </xf>
    <xf numFmtId="0" fontId="2" fillId="5" borderId="0" xfId="0" applyFont="1" applyFill="1" applyBorder="1" applyAlignment="1">
      <alignment horizontal="left" vertical="center"/>
    </xf>
    <xf numFmtId="0" fontId="2" fillId="0" borderId="0" xfId="0" applyFont="1" applyFill="1" applyBorder="1" applyAlignment="1">
      <alignment vertical="center"/>
    </xf>
    <xf numFmtId="0" fontId="2" fillId="5" borderId="0" xfId="0" applyFont="1" applyFill="1">
      <alignment vertical="center"/>
    </xf>
    <xf numFmtId="0" fontId="2" fillId="0" borderId="0" xfId="0" applyFont="1" applyFill="1">
      <alignment vertical="center"/>
    </xf>
    <xf numFmtId="0" fontId="2" fillId="0" borderId="21" xfId="0" applyFont="1" applyFill="1" applyBorder="1">
      <alignment vertical="center"/>
    </xf>
    <xf numFmtId="0" fontId="2" fillId="0" borderId="18" xfId="0" applyFont="1" applyFill="1" applyBorder="1">
      <alignment vertical="center"/>
    </xf>
    <xf numFmtId="0" fontId="2" fillId="0" borderId="19" xfId="0" applyFont="1" applyFill="1" applyBorder="1">
      <alignment vertical="center"/>
    </xf>
    <xf numFmtId="0" fontId="2" fillId="0" borderId="27" xfId="0" applyFont="1" applyFill="1" applyBorder="1">
      <alignment vertical="center"/>
    </xf>
    <xf numFmtId="0" fontId="2" fillId="0" borderId="28" xfId="0" applyFont="1" applyFill="1" applyBorder="1">
      <alignment vertical="center"/>
    </xf>
    <xf numFmtId="0" fontId="6" fillId="0" borderId="0" xfId="0" applyFont="1" applyFill="1">
      <alignment vertical="center"/>
    </xf>
    <xf numFmtId="0" fontId="6" fillId="0" borderId="0" xfId="0" applyFont="1" applyFill="1" applyAlignment="1">
      <alignment horizontal="distributed" vertical="center"/>
    </xf>
    <xf numFmtId="0" fontId="2" fillId="0" borderId="20" xfId="0" applyFont="1" applyFill="1" applyBorder="1">
      <alignment vertical="center"/>
    </xf>
    <xf numFmtId="0" fontId="2" fillId="0" borderId="17" xfId="0" applyFont="1" applyFill="1" applyBorder="1">
      <alignment vertical="center"/>
    </xf>
    <xf numFmtId="0" fontId="2" fillId="0" borderId="20" xfId="0" applyFont="1" applyFill="1" applyBorder="1" applyAlignment="1">
      <alignment vertical="center"/>
    </xf>
    <xf numFmtId="0" fontId="2" fillId="0" borderId="0" xfId="0" applyFont="1" applyFill="1" applyBorder="1">
      <alignment vertical="center"/>
    </xf>
    <xf numFmtId="0" fontId="2" fillId="0" borderId="16" xfId="0" applyFont="1" applyFill="1" applyBorder="1">
      <alignment vertical="center"/>
    </xf>
    <xf numFmtId="0" fontId="1" fillId="5" borderId="0" xfId="0" applyFont="1" applyFill="1" applyAlignment="1">
      <alignment horizontal="left" vertical="center"/>
    </xf>
    <xf numFmtId="0" fontId="2" fillId="0" borderId="17" xfId="0" applyFont="1" applyFill="1" applyBorder="1" applyAlignment="1">
      <alignment vertical="center"/>
    </xf>
    <xf numFmtId="0" fontId="2" fillId="0" borderId="19" xfId="0" applyFont="1" applyFill="1" applyBorder="1" applyAlignment="1">
      <alignment vertical="center"/>
    </xf>
    <xf numFmtId="0" fontId="2" fillId="0" borderId="18" xfId="0" applyFont="1" applyFill="1" applyBorder="1" applyAlignment="1">
      <alignment vertical="center"/>
    </xf>
    <xf numFmtId="0" fontId="2" fillId="0" borderId="16" xfId="0" applyFont="1" applyFill="1" applyBorder="1" applyAlignment="1">
      <alignment vertical="center"/>
    </xf>
    <xf numFmtId="176" fontId="2" fillId="5" borderId="0" xfId="0" applyNumberFormat="1" applyFont="1" applyFill="1" applyBorder="1" applyAlignment="1">
      <alignment vertical="center"/>
    </xf>
    <xf numFmtId="176" fontId="2" fillId="0" borderId="0" xfId="0" applyNumberFormat="1" applyFont="1" applyFill="1" applyBorder="1" applyAlignment="1">
      <alignment vertical="center"/>
    </xf>
    <xf numFmtId="0" fontId="1" fillId="0" borderId="0" xfId="0" applyFont="1" applyFill="1" applyBorder="1" applyAlignment="1">
      <alignment horizontal="center" vertical="center"/>
    </xf>
    <xf numFmtId="0" fontId="0" fillId="5" borderId="0" xfId="0" applyFill="1" applyBorder="1" applyAlignment="1">
      <alignment horizontal="left" vertical="center"/>
    </xf>
    <xf numFmtId="0" fontId="1" fillId="0" borderId="23" xfId="0" applyFont="1" applyFill="1" applyBorder="1" applyAlignment="1">
      <alignment horizontal="left" vertical="center"/>
    </xf>
    <xf numFmtId="0" fontId="1" fillId="0" borderId="25" xfId="0" applyFont="1" applyFill="1" applyBorder="1" applyAlignment="1">
      <alignment horizontal="left" vertical="center"/>
    </xf>
    <xf numFmtId="0" fontId="1" fillId="0" borderId="24" xfId="0" applyFont="1" applyFill="1" applyBorder="1" applyAlignment="1">
      <alignment horizontal="left" vertical="center"/>
    </xf>
    <xf numFmtId="0" fontId="1" fillId="0" borderId="27" xfId="0" applyFont="1" applyFill="1" applyBorder="1" applyAlignment="1">
      <alignment horizontal="left" vertical="center"/>
    </xf>
    <xf numFmtId="0" fontId="1" fillId="0" borderId="0" xfId="0" applyFont="1" applyFill="1" applyAlignment="1">
      <alignment horizontal="left" vertical="center"/>
    </xf>
    <xf numFmtId="0" fontId="1" fillId="0" borderId="28" xfId="0" applyFont="1" applyFill="1" applyBorder="1" applyAlignment="1">
      <alignment horizontal="left" vertical="center"/>
    </xf>
    <xf numFmtId="0" fontId="1" fillId="0" borderId="0" xfId="0" applyFont="1" applyFill="1" applyAlignment="1">
      <alignment vertical="center"/>
    </xf>
    <xf numFmtId="0" fontId="0" fillId="5" borderId="0" xfId="0" applyFill="1">
      <alignment vertical="center"/>
    </xf>
    <xf numFmtId="0" fontId="0" fillId="5" borderId="0" xfId="0" applyFill="1" applyBorder="1" applyProtection="1">
      <alignment vertical="center"/>
    </xf>
    <xf numFmtId="0" fontId="1" fillId="0" borderId="16"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Alignment="1" applyProtection="1">
      <alignment horizontal="left" vertical="center"/>
    </xf>
    <xf numFmtId="0" fontId="2" fillId="0" borderId="20"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6" xfId="0" applyFont="1" applyFill="1" applyBorder="1" applyAlignment="1" applyProtection="1">
      <alignment horizontal="left" vertical="center"/>
    </xf>
    <xf numFmtId="0" fontId="2" fillId="0" borderId="16" xfId="0" applyFont="1" applyFill="1" applyBorder="1" applyAlignment="1" applyProtection="1">
      <alignment vertical="center"/>
    </xf>
    <xf numFmtId="0" fontId="2" fillId="0" borderId="0" xfId="0" applyFont="1" applyFill="1" applyBorder="1" applyAlignment="1" applyProtection="1">
      <alignment horizontal="left" vertical="center"/>
    </xf>
    <xf numFmtId="0" fontId="0" fillId="0" borderId="0" xfId="0" applyFill="1">
      <alignment vertical="center"/>
    </xf>
    <xf numFmtId="0" fontId="0" fillId="0" borderId="0" xfId="0" applyFill="1" applyBorder="1" applyProtection="1">
      <alignment vertical="center"/>
    </xf>
    <xf numFmtId="0" fontId="0" fillId="0" borderId="19" xfId="0" applyFill="1" applyBorder="1" applyProtection="1">
      <alignment vertical="center"/>
    </xf>
    <xf numFmtId="0" fontId="0" fillId="0" borderId="0" xfId="0" applyFill="1" applyBorder="1" applyAlignment="1" applyProtection="1">
      <alignment horizontal="distributed" vertical="center"/>
    </xf>
    <xf numFmtId="0" fontId="0" fillId="5" borderId="0" xfId="0" applyFill="1" applyProtection="1">
      <alignment vertical="center"/>
    </xf>
    <xf numFmtId="0" fontId="0" fillId="5" borderId="0" xfId="0" applyFill="1" applyBorder="1" applyAlignment="1" applyProtection="1">
      <alignment horizontal="distributed" vertical="center"/>
    </xf>
    <xf numFmtId="0" fontId="0" fillId="5" borderId="0" xfId="0" applyFill="1" applyBorder="1" applyAlignment="1" applyProtection="1">
      <alignment vertical="center"/>
    </xf>
    <xf numFmtId="176" fontId="1" fillId="5" borderId="0" xfId="0" applyNumberFormat="1" applyFont="1" applyFill="1" applyBorder="1" applyAlignment="1" applyProtection="1">
      <alignment horizontal="distributed" vertical="center"/>
    </xf>
    <xf numFmtId="0" fontId="0" fillId="5" borderId="0" xfId="0" applyFill="1" applyBorder="1" applyAlignment="1" applyProtection="1">
      <alignment horizontal="left" vertical="center"/>
    </xf>
    <xf numFmtId="0" fontId="1" fillId="0" borderId="0" xfId="0" applyFont="1" applyFill="1">
      <alignment vertical="center"/>
    </xf>
    <xf numFmtId="0" fontId="1" fillId="0" borderId="0"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18" xfId="0" applyFont="1" applyFill="1" applyBorder="1">
      <alignment vertical="center"/>
    </xf>
    <xf numFmtId="0" fontId="1" fillId="0" borderId="21" xfId="0" applyFont="1" applyFill="1" applyBorder="1">
      <alignment vertical="center"/>
    </xf>
    <xf numFmtId="0" fontId="1" fillId="0" borderId="19" xfId="0" applyFont="1" applyFill="1" applyBorder="1">
      <alignment vertical="center"/>
    </xf>
    <xf numFmtId="0" fontId="1" fillId="0" borderId="0" xfId="0" applyFont="1" applyFill="1" applyBorder="1" applyAlignment="1">
      <alignment vertical="center"/>
    </xf>
    <xf numFmtId="0" fontId="1" fillId="0" borderId="25" xfId="0" applyFont="1" applyFill="1" applyBorder="1">
      <alignment vertical="center"/>
    </xf>
    <xf numFmtId="0" fontId="1" fillId="0" borderId="17" xfId="0" applyFont="1" applyFill="1" applyBorder="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17" xfId="0" applyFont="1" applyFill="1" applyBorder="1" applyAlignment="1">
      <alignment vertical="center"/>
    </xf>
    <xf numFmtId="0" fontId="1" fillId="0" borderId="16" xfId="0" applyFont="1" applyFill="1" applyBorder="1" applyAlignment="1">
      <alignment horizontal="right" vertical="center"/>
    </xf>
    <xf numFmtId="0" fontId="1" fillId="0" borderId="19" xfId="0" applyFont="1" applyFill="1" applyBorder="1" applyAlignment="1">
      <alignment vertical="center"/>
    </xf>
    <xf numFmtId="38" fontId="1" fillId="0" borderId="16" xfId="1" applyFont="1" applyFill="1" applyBorder="1" applyAlignment="1">
      <alignment horizontal="right" vertical="center"/>
    </xf>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20" xfId="0" applyFont="1" applyFill="1" applyBorder="1">
      <alignment vertical="center"/>
    </xf>
    <xf numFmtId="0" fontId="1" fillId="0" borderId="0" xfId="0" applyFont="1" applyFill="1" applyBorder="1" applyAlignment="1">
      <alignment horizontal="right" vertical="center"/>
    </xf>
    <xf numFmtId="0" fontId="1" fillId="0" borderId="18" xfId="0" applyFont="1" applyFill="1" applyBorder="1" applyAlignment="1">
      <alignment vertical="center"/>
    </xf>
    <xf numFmtId="0" fontId="1" fillId="0" borderId="17" xfId="0" applyFont="1" applyFill="1" applyBorder="1" applyAlignment="1">
      <alignment horizontal="right" vertical="center"/>
    </xf>
    <xf numFmtId="0" fontId="1" fillId="0" borderId="16" xfId="0" applyFont="1" applyFill="1" applyBorder="1" applyAlignment="1" applyProtection="1">
      <alignment horizontal="left" vertical="center"/>
    </xf>
    <xf numFmtId="0" fontId="1" fillId="0" borderId="20" xfId="0" applyFont="1" applyFill="1" applyBorder="1" applyAlignment="1" applyProtection="1">
      <alignment vertical="center"/>
    </xf>
    <xf numFmtId="0" fontId="1" fillId="0" borderId="17" xfId="0" applyFont="1" applyFill="1" applyBorder="1" applyAlignment="1" applyProtection="1">
      <alignment vertical="center"/>
    </xf>
    <xf numFmtId="0" fontId="1" fillId="0" borderId="20" xfId="0" applyFont="1" applyFill="1" applyBorder="1" applyProtection="1">
      <alignment vertical="center"/>
    </xf>
    <xf numFmtId="0" fontId="1" fillId="0" borderId="17" xfId="0" applyFont="1" applyFill="1" applyBorder="1" applyProtection="1">
      <alignment vertical="center"/>
    </xf>
    <xf numFmtId="0" fontId="0" fillId="0" borderId="0" xfId="0" applyFill="1" applyProtection="1">
      <alignment vertical="center"/>
    </xf>
    <xf numFmtId="0" fontId="1" fillId="0" borderId="18" xfId="0" applyFont="1" applyFill="1" applyBorder="1" applyProtection="1">
      <alignment vertical="center"/>
    </xf>
    <xf numFmtId="0" fontId="1" fillId="0" borderId="21" xfId="0" applyFont="1" applyFill="1" applyBorder="1" applyProtection="1">
      <alignment vertical="center"/>
    </xf>
    <xf numFmtId="0" fontId="1" fillId="0" borderId="19" xfId="0" applyFont="1" applyFill="1" applyBorder="1" applyProtection="1">
      <alignment vertical="center"/>
    </xf>
    <xf numFmtId="0" fontId="1" fillId="0" borderId="18"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0" fillId="5" borderId="0" xfId="0" applyFill="1" applyBorder="1" applyAlignment="1">
      <alignment horizontal="center" vertical="center"/>
    </xf>
    <xf numFmtId="0" fontId="1" fillId="5" borderId="0" xfId="0" applyFont="1" applyFill="1" applyProtection="1">
      <alignment vertical="center"/>
    </xf>
    <xf numFmtId="0" fontId="1" fillId="0" borderId="0" xfId="0" applyFont="1" applyFill="1" applyProtection="1">
      <alignment vertical="center"/>
    </xf>
    <xf numFmtId="0" fontId="1" fillId="0" borderId="23" xfId="0" applyFont="1" applyFill="1" applyBorder="1" applyProtection="1">
      <alignment vertical="center"/>
    </xf>
    <xf numFmtId="0" fontId="1" fillId="0" borderId="24" xfId="0" applyFont="1" applyFill="1" applyBorder="1" applyProtection="1">
      <alignment vertical="center"/>
    </xf>
    <xf numFmtId="0" fontId="1" fillId="0" borderId="25" xfId="0" applyFont="1" applyFill="1" applyBorder="1" applyProtection="1">
      <alignment vertical="center"/>
    </xf>
    <xf numFmtId="0" fontId="1" fillId="0" borderId="27" xfId="0" applyFont="1" applyFill="1" applyBorder="1" applyProtection="1">
      <alignment vertical="center"/>
    </xf>
    <xf numFmtId="0" fontId="1" fillId="0" borderId="0" xfId="0" applyFont="1" applyFill="1" applyBorder="1" applyProtection="1">
      <alignment vertical="center"/>
    </xf>
    <xf numFmtId="0" fontId="1" fillId="0" borderId="28" xfId="0" applyFont="1" applyFill="1" applyBorder="1" applyProtection="1">
      <alignment vertical="center"/>
    </xf>
    <xf numFmtId="176" fontId="1" fillId="0" borderId="0" xfId="0" applyNumberFormat="1" applyFont="1" applyFill="1" applyAlignment="1" applyProtection="1">
      <alignment vertical="center"/>
    </xf>
    <xf numFmtId="0" fontId="1" fillId="0" borderId="21"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19" xfId="0" applyFont="1" applyFill="1" applyBorder="1" applyAlignment="1" applyProtection="1">
      <alignment vertical="center"/>
    </xf>
    <xf numFmtId="0" fontId="0" fillId="2" borderId="0" xfId="0" applyFill="1" applyBorder="1" applyAlignment="1">
      <alignment horizontal="left" vertical="center"/>
    </xf>
    <xf numFmtId="0" fontId="0" fillId="2" borderId="0" xfId="0" applyFill="1" applyBorder="1" applyAlignment="1">
      <alignment vertical="center" wrapText="1"/>
    </xf>
    <xf numFmtId="0" fontId="0" fillId="2" borderId="0" xfId="0" applyFill="1" applyBorder="1" applyAlignment="1">
      <alignment vertical="center"/>
    </xf>
    <xf numFmtId="0" fontId="2" fillId="0" borderId="25"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23" xfId="0" applyFont="1" applyFill="1" applyBorder="1" applyAlignment="1">
      <alignment vertical="center"/>
    </xf>
    <xf numFmtId="0" fontId="2" fillId="0" borderId="23" xfId="0" applyFont="1" applyFill="1" applyBorder="1" applyAlignment="1" applyProtection="1">
      <alignment vertical="center"/>
    </xf>
    <xf numFmtId="0" fontId="0" fillId="2" borderId="1" xfId="0" applyFill="1" applyBorder="1" applyProtection="1">
      <alignment vertical="center"/>
    </xf>
    <xf numFmtId="0" fontId="8" fillId="3" borderId="0" xfId="0" applyFont="1" applyFill="1" applyBorder="1" applyAlignment="1">
      <alignment horizontal="left" vertical="center"/>
    </xf>
    <xf numFmtId="0" fontId="0" fillId="3" borderId="0" xfId="0" applyFill="1" applyBorder="1" applyAlignment="1">
      <alignment horizontal="left" vertical="center"/>
    </xf>
    <xf numFmtId="0" fontId="9" fillId="2" borderId="0" xfId="0" applyFont="1" applyFill="1" applyBorder="1">
      <alignment vertical="center"/>
    </xf>
    <xf numFmtId="0" fontId="5" fillId="3" borderId="1" xfId="0" applyFont="1" applyFill="1" applyBorder="1">
      <alignment vertical="center"/>
    </xf>
    <xf numFmtId="0" fontId="0" fillId="2" borderId="1" xfId="0" applyFill="1" applyBorder="1" applyAlignment="1">
      <alignment horizontal="right" vertical="center"/>
    </xf>
    <xf numFmtId="0" fontId="0" fillId="2" borderId="0" xfId="0" applyFill="1" applyBorder="1" applyAlignment="1">
      <alignment horizontal="right" vertical="center"/>
    </xf>
    <xf numFmtId="0" fontId="5" fillId="3" borderId="3" xfId="0" applyFont="1" applyFill="1" applyBorder="1">
      <alignment vertical="center"/>
    </xf>
    <xf numFmtId="0" fontId="11" fillId="2" borderId="0" xfId="0" applyFont="1" applyFill="1">
      <alignment vertical="center"/>
    </xf>
    <xf numFmtId="0" fontId="0" fillId="2" borderId="34" xfId="0" applyFill="1" applyBorder="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vertical="center"/>
    </xf>
    <xf numFmtId="0" fontId="12" fillId="5" borderId="0" xfId="0" applyFont="1" applyFill="1" applyAlignment="1">
      <alignment horizontal="left" vertical="center"/>
    </xf>
    <xf numFmtId="0" fontId="2" fillId="0" borderId="27" xfId="0" applyFont="1" applyFill="1" applyBorder="1" applyAlignment="1">
      <alignment vertical="center"/>
    </xf>
    <xf numFmtId="0" fontId="1" fillId="5" borderId="0" xfId="0" applyFont="1" applyFill="1" applyAlignment="1">
      <alignment vertical="center"/>
    </xf>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Alignment="1" applyProtection="1">
      <alignment horizontal="center" vertical="center"/>
      <protection locked="0"/>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28" xfId="0" applyFont="1" applyFill="1" applyBorder="1" applyAlignment="1">
      <alignment horizontal="left" vertical="center"/>
    </xf>
    <xf numFmtId="0" fontId="2" fillId="0" borderId="0" xfId="0" applyFont="1" applyFill="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1" fillId="0" borderId="28" xfId="0" applyFont="1" applyFill="1" applyBorder="1" applyAlignment="1">
      <alignment vertical="center"/>
    </xf>
    <xf numFmtId="0" fontId="1" fillId="0" borderId="27" xfId="0" applyFont="1" applyFill="1" applyBorder="1" applyAlignment="1">
      <alignment vertical="center"/>
    </xf>
    <xf numFmtId="0" fontId="2" fillId="0" borderId="23" xfId="0" applyFont="1" applyFill="1" applyBorder="1">
      <alignment vertical="center"/>
    </xf>
    <xf numFmtId="0" fontId="2" fillId="0" borderId="25" xfId="0" applyFont="1" applyFill="1" applyBorder="1">
      <alignment vertical="center"/>
    </xf>
    <xf numFmtId="0" fontId="0" fillId="3" borderId="63" xfId="0" applyFill="1" applyBorder="1">
      <alignment vertical="center"/>
    </xf>
    <xf numFmtId="0" fontId="0" fillId="3" borderId="64" xfId="0" applyFill="1" applyBorder="1">
      <alignment vertical="center"/>
    </xf>
    <xf numFmtId="0" fontId="0" fillId="2" borderId="64" xfId="0" applyFill="1" applyBorder="1">
      <alignment vertical="center"/>
    </xf>
    <xf numFmtId="0" fontId="0" fillId="2" borderId="67" xfId="0" applyFill="1" applyBorder="1">
      <alignment vertical="center"/>
    </xf>
    <xf numFmtId="186" fontId="2" fillId="0" borderId="20" xfId="0" applyNumberFormat="1" applyFont="1" applyFill="1" applyBorder="1" applyAlignment="1">
      <alignment vertical="center"/>
    </xf>
    <xf numFmtId="186" fontId="2" fillId="0" borderId="21" xfId="0" applyNumberFormat="1" applyFont="1" applyFill="1" applyBorder="1" applyAlignment="1">
      <alignment vertical="center"/>
    </xf>
    <xf numFmtId="0" fontId="1" fillId="0" borderId="41" xfId="0" applyFont="1" applyFill="1" applyBorder="1" applyAlignment="1">
      <alignment vertical="center"/>
    </xf>
    <xf numFmtId="186" fontId="2" fillId="0" borderId="17" xfId="0" applyNumberFormat="1" applyFont="1" applyFill="1" applyBorder="1" applyAlignment="1">
      <alignment vertical="center"/>
    </xf>
    <xf numFmtId="186" fontId="2" fillId="0" borderId="19" xfId="0" applyNumberFormat="1" applyFont="1" applyFill="1" applyBorder="1" applyAlignment="1">
      <alignment vertical="center"/>
    </xf>
    <xf numFmtId="0" fontId="2" fillId="0" borderId="0" xfId="0" applyFont="1" applyFill="1" applyBorder="1" applyAlignment="1">
      <alignment horizontal="left" vertical="center"/>
    </xf>
    <xf numFmtId="0" fontId="2" fillId="0" borderId="20" xfId="0" applyFont="1" applyFill="1" applyBorder="1" applyAlignment="1">
      <alignment vertical="center"/>
    </xf>
    <xf numFmtId="0" fontId="2" fillId="0" borderId="28"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16" xfId="0" applyFont="1" applyFill="1" applyBorder="1" applyAlignment="1">
      <alignment horizontal="left" vertical="center"/>
    </xf>
    <xf numFmtId="0" fontId="1" fillId="0" borderId="20" xfId="0" applyFont="1" applyFill="1" applyBorder="1" applyAlignment="1">
      <alignment horizontal="lef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2" fillId="0" borderId="0" xfId="0" applyFont="1" applyFill="1" applyBorder="1" applyAlignment="1">
      <alignment horizontal="left" vertical="center"/>
    </xf>
    <xf numFmtId="0" fontId="1" fillId="0" borderId="2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0" xfId="0" applyFont="1" applyFill="1" applyBorder="1" applyAlignment="1" applyProtection="1">
      <alignment horizontal="left" vertical="center"/>
    </xf>
    <xf numFmtId="0" fontId="2" fillId="0" borderId="0" xfId="0" applyFont="1" applyFill="1" applyAlignment="1">
      <alignment horizontal="left" vertical="center"/>
    </xf>
    <xf numFmtId="0" fontId="1" fillId="0" borderId="16" xfId="0" applyFont="1" applyFill="1" applyBorder="1" applyAlignment="1">
      <alignment horizontal="distributed" vertical="center"/>
    </xf>
    <xf numFmtId="0" fontId="1" fillId="0" borderId="24" xfId="0" applyFont="1" applyFill="1" applyBorder="1" applyAlignment="1">
      <alignment horizontal="left" vertical="center"/>
    </xf>
    <xf numFmtId="0" fontId="1" fillId="0" borderId="0" xfId="0" applyFont="1" applyFill="1" applyBorder="1" applyAlignment="1">
      <alignment horizontal="left" vertical="center"/>
    </xf>
    <xf numFmtId="0" fontId="1" fillId="0" borderId="27" xfId="0" applyFont="1" applyFill="1" applyBorder="1" applyAlignment="1" applyProtection="1">
      <alignment horizontal="center" vertical="center"/>
    </xf>
    <xf numFmtId="0" fontId="1" fillId="0" borderId="21"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25" xfId="0" applyFont="1" applyFill="1" applyBorder="1" applyAlignment="1" applyProtection="1">
      <alignment horizontal="lef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4" xfId="0" applyFont="1" applyFill="1" applyBorder="1">
      <alignment vertical="center"/>
    </xf>
    <xf numFmtId="0" fontId="1" fillId="0" borderId="20" xfId="0" applyFont="1" applyFill="1" applyBorder="1" applyAlignment="1">
      <alignment vertical="center" wrapText="1"/>
    </xf>
    <xf numFmtId="0" fontId="1" fillId="0" borderId="0" xfId="0" applyFont="1" applyFill="1" applyBorder="1" applyAlignment="1">
      <alignment vertical="center" wrapText="1"/>
    </xf>
    <xf numFmtId="0" fontId="2" fillId="0" borderId="21" xfId="0" applyFont="1" applyFill="1" applyBorder="1" applyAlignment="1">
      <alignment horizontal="left" vertical="center"/>
    </xf>
    <xf numFmtId="186" fontId="2" fillId="0" borderId="20" xfId="0" applyNumberFormat="1" applyFont="1" applyFill="1" applyBorder="1" applyAlignment="1" applyProtection="1">
      <alignment vertical="center"/>
    </xf>
    <xf numFmtId="186" fontId="2" fillId="0" borderId="21" xfId="0" applyNumberFormat="1" applyFont="1" applyFill="1" applyBorder="1" applyAlignment="1" applyProtection="1">
      <alignment vertical="center"/>
    </xf>
    <xf numFmtId="0" fontId="1" fillId="0" borderId="16"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69" xfId="0" applyFont="1" applyFill="1" applyBorder="1" applyAlignment="1">
      <alignment horizontal="left" vertical="center"/>
    </xf>
    <xf numFmtId="0" fontId="2" fillId="0" borderId="69" xfId="0" applyFont="1" applyFill="1" applyBorder="1" applyAlignment="1">
      <alignmen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4" xfId="0" applyFont="1" applyFill="1" applyBorder="1" applyAlignment="1">
      <alignment horizontal="left" vertical="center"/>
    </xf>
    <xf numFmtId="177" fontId="2" fillId="0" borderId="74" xfId="0" applyNumberFormat="1" applyFont="1" applyFill="1" applyBorder="1" applyAlignment="1">
      <alignment horizontal="left" vertical="center"/>
    </xf>
    <xf numFmtId="0" fontId="1" fillId="0" borderId="79" xfId="0" applyFont="1" applyFill="1" applyBorder="1">
      <alignment vertical="center"/>
    </xf>
    <xf numFmtId="0" fontId="1" fillId="0" borderId="80" xfId="0" applyFont="1" applyFill="1" applyBorder="1" applyAlignment="1">
      <alignment vertical="center"/>
    </xf>
    <xf numFmtId="0" fontId="1" fillId="0" borderId="27" xfId="0" applyFont="1" applyFill="1" applyBorder="1" applyAlignment="1">
      <alignment horizontal="distributed" vertical="center"/>
    </xf>
    <xf numFmtId="0" fontId="1" fillId="0" borderId="84" xfId="0" applyFont="1" applyFill="1" applyBorder="1" applyAlignment="1">
      <alignment horizontal="distributed" vertical="center"/>
    </xf>
    <xf numFmtId="0" fontId="1" fillId="0" borderId="87" xfId="0" applyFont="1" applyFill="1" applyBorder="1">
      <alignment vertical="center"/>
    </xf>
    <xf numFmtId="0" fontId="1" fillId="0" borderId="89" xfId="0" applyFont="1" applyFill="1" applyBorder="1">
      <alignment vertical="center"/>
    </xf>
    <xf numFmtId="0" fontId="1" fillId="0" borderId="86" xfId="0" applyFont="1" applyFill="1" applyBorder="1" applyAlignment="1">
      <alignment vertical="center"/>
    </xf>
    <xf numFmtId="0" fontId="1" fillId="0" borderId="88" xfId="0" applyFont="1" applyFill="1" applyBorder="1" applyAlignment="1">
      <alignment vertical="center"/>
    </xf>
    <xf numFmtId="0" fontId="16" fillId="0" borderId="0" xfId="0" applyFont="1" applyFill="1" applyBorder="1" applyAlignment="1">
      <alignment vertical="center"/>
    </xf>
    <xf numFmtId="0" fontId="1" fillId="0" borderId="27" xfId="0" applyFont="1" applyFill="1" applyBorder="1" applyAlignment="1" applyProtection="1">
      <alignment horizontal="left" vertical="center"/>
    </xf>
    <xf numFmtId="0" fontId="1" fillId="0" borderId="23" xfId="0" applyFont="1" applyFill="1" applyBorder="1" applyAlignment="1" applyProtection="1">
      <alignment horizontal="left" vertical="center"/>
    </xf>
    <xf numFmtId="0" fontId="1" fillId="0" borderId="24" xfId="0" applyFont="1" applyFill="1" applyBorder="1" applyAlignment="1" applyProtection="1">
      <alignment vertical="center"/>
    </xf>
    <xf numFmtId="0" fontId="1" fillId="0" borderId="1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25"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3" xfId="0" applyFont="1" applyFill="1" applyBorder="1" applyAlignment="1" applyProtection="1">
      <alignment vertical="center" wrapText="1"/>
    </xf>
    <xf numFmtId="0" fontId="0" fillId="2" borderId="90" xfId="0" applyFill="1" applyBorder="1">
      <alignment vertical="center"/>
    </xf>
    <xf numFmtId="0" fontId="0" fillId="2" borderId="91" xfId="0" applyFill="1" applyBorder="1" applyAlignment="1">
      <alignment horizontal="center" vertical="center"/>
    </xf>
    <xf numFmtId="0" fontId="0" fillId="2" borderId="34" xfId="0" applyFill="1" applyBorder="1">
      <alignment vertical="center"/>
    </xf>
    <xf numFmtId="0" fontId="0" fillId="2" borderId="92" xfId="0" applyFill="1" applyBorder="1" applyAlignment="1">
      <alignment horizontal="center" vertical="center"/>
    </xf>
    <xf numFmtId="0" fontId="0" fillId="2" borderId="93" xfId="0" applyFill="1" applyBorder="1">
      <alignment vertical="center"/>
    </xf>
    <xf numFmtId="0" fontId="0" fillId="2" borderId="94" xfId="0" applyFill="1" applyBorder="1" applyAlignment="1">
      <alignment horizontal="center" vertical="center"/>
    </xf>
    <xf numFmtId="0" fontId="0" fillId="2" borderId="95" xfId="0" applyFill="1" applyBorder="1">
      <alignment vertical="center"/>
    </xf>
    <xf numFmtId="0" fontId="0" fillId="2" borderId="96" xfId="0" applyFill="1" applyBorder="1" applyAlignment="1">
      <alignment horizontal="center" vertical="center"/>
    </xf>
    <xf numFmtId="0" fontId="14" fillId="2" borderId="0" xfId="0" applyFont="1" applyFill="1">
      <alignment vertical="center"/>
    </xf>
    <xf numFmtId="0" fontId="14" fillId="2" borderId="0" xfId="0" applyNumberFormat="1" applyFont="1" applyFill="1">
      <alignment vertical="center"/>
    </xf>
    <xf numFmtId="0" fontId="16" fillId="0" borderId="19" xfId="0" applyFont="1" applyFill="1" applyBorder="1" applyAlignment="1">
      <alignment horizontal="left" vertical="center"/>
    </xf>
    <xf numFmtId="0" fontId="1" fillId="0" borderId="16" xfId="0" applyFont="1" applyFill="1" applyBorder="1" applyAlignment="1">
      <alignment horizontal="left" vertical="center"/>
    </xf>
    <xf numFmtId="0" fontId="2" fillId="0" borderId="21" xfId="0" applyFont="1" applyFill="1" applyBorder="1" applyAlignment="1">
      <alignment horizontal="left" vertical="center"/>
    </xf>
    <xf numFmtId="0" fontId="2" fillId="0" borderId="20" xfId="0" applyFont="1" applyFill="1" applyBorder="1" applyAlignment="1">
      <alignmen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28" xfId="0" applyFont="1" applyFill="1" applyBorder="1" applyAlignment="1">
      <alignment horizontal="left" vertical="center"/>
    </xf>
    <xf numFmtId="0" fontId="2" fillId="0" borderId="0" xfId="0" applyFont="1" applyFill="1" applyAlignment="1">
      <alignment horizontal="left" vertical="center"/>
    </xf>
    <xf numFmtId="0" fontId="1" fillId="6" borderId="20" xfId="0" applyFont="1" applyFill="1" applyBorder="1" applyAlignment="1" applyProtection="1">
      <alignment horizontal="left" vertical="center"/>
      <protection locked="0"/>
    </xf>
    <xf numFmtId="0" fontId="2" fillId="0" borderId="25" xfId="0" applyFont="1" applyFill="1" applyBorder="1" applyAlignment="1">
      <alignment horizontal="left" vertical="center"/>
    </xf>
    <xf numFmtId="185" fontId="1" fillId="0" borderId="0" xfId="0" applyNumberFormat="1" applyFont="1" applyFill="1" applyBorder="1" applyAlignment="1">
      <alignment horizontal="left" vertical="center" wrapText="1"/>
    </xf>
    <xf numFmtId="0" fontId="1" fillId="5" borderId="0" xfId="0" applyFont="1" applyFill="1">
      <alignment vertical="center"/>
    </xf>
    <xf numFmtId="0" fontId="0" fillId="5" borderId="0" xfId="0" applyFill="1" applyBorder="1">
      <alignment vertical="center"/>
    </xf>
    <xf numFmtId="0" fontId="0" fillId="5" borderId="0" xfId="0" applyNumberFormat="1" applyFill="1" applyBorder="1" applyAlignment="1">
      <alignment horizontal="left" vertical="center"/>
    </xf>
    <xf numFmtId="0" fontId="2" fillId="0" borderId="25" xfId="0" applyFont="1" applyFill="1" applyBorder="1" applyAlignment="1">
      <alignment vertical="center" wrapText="1"/>
    </xf>
    <xf numFmtId="0" fontId="0" fillId="0" borderId="25" xfId="0" applyFill="1" applyBorder="1" applyProtection="1">
      <alignment vertical="center"/>
    </xf>
    <xf numFmtId="0" fontId="1" fillId="0" borderId="16" xfId="0" applyFont="1" applyFill="1" applyBorder="1">
      <alignment vertical="center"/>
    </xf>
    <xf numFmtId="0" fontId="1" fillId="0" borderId="99" xfId="0" applyFont="1" applyFill="1" applyBorder="1" applyAlignment="1">
      <alignment vertical="center" wrapText="1"/>
    </xf>
    <xf numFmtId="0" fontId="1" fillId="0" borderId="101" xfId="0" applyFont="1" applyFill="1" applyBorder="1" applyAlignment="1">
      <alignment vertical="center"/>
    </xf>
    <xf numFmtId="0" fontId="1" fillId="0" borderId="102" xfId="0" applyFont="1" applyFill="1" applyBorder="1" applyAlignment="1">
      <alignment horizontal="left" vertical="center"/>
    </xf>
    <xf numFmtId="0" fontId="1" fillId="0" borderId="103" xfId="0" applyFont="1" applyFill="1" applyBorder="1" applyAlignment="1">
      <alignment horizontal="center" vertical="center" textRotation="255" wrapText="1"/>
    </xf>
    <xf numFmtId="0" fontId="1" fillId="0" borderId="102" xfId="0" applyFont="1" applyFill="1" applyBorder="1" applyAlignment="1">
      <alignment vertical="center" wrapText="1"/>
    </xf>
    <xf numFmtId="0" fontId="1" fillId="0" borderId="103" xfId="0" applyFont="1" applyFill="1" applyBorder="1" applyAlignment="1">
      <alignment horizontal="center" vertical="center" textRotation="255"/>
    </xf>
    <xf numFmtId="0" fontId="1" fillId="0" borderId="102" xfId="0" applyFont="1" applyFill="1" applyBorder="1" applyAlignment="1">
      <alignment vertical="center"/>
    </xf>
    <xf numFmtId="0" fontId="1" fillId="6" borderId="16"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0" xfId="0" applyFont="1" applyFill="1" applyBorder="1" applyAlignment="1" applyProtection="1">
      <alignment vertical="center"/>
      <protection locked="0"/>
    </xf>
    <xf numFmtId="0" fontId="1" fillId="6" borderId="0" xfId="0" applyFont="1" applyFill="1" applyBorder="1" applyAlignment="1" applyProtection="1">
      <alignment vertical="center"/>
      <protection locked="0"/>
    </xf>
    <xf numFmtId="0" fontId="1" fillId="6" borderId="21" xfId="0" applyFont="1" applyFill="1" applyBorder="1" applyAlignment="1" applyProtection="1">
      <alignment vertical="center"/>
      <protection locked="0"/>
    </xf>
    <xf numFmtId="0" fontId="1" fillId="6" borderId="21" xfId="0" applyFont="1" applyFill="1" applyBorder="1" applyAlignment="1" applyProtection="1">
      <alignment horizontal="left" vertical="center"/>
      <protection locked="0"/>
    </xf>
    <xf numFmtId="0" fontId="1" fillId="6" borderId="21" xfId="0" applyFont="1" applyFill="1" applyBorder="1" applyAlignment="1" applyProtection="1">
      <alignment horizontal="center" vertical="center"/>
      <protection locked="0"/>
    </xf>
    <xf numFmtId="0" fontId="1" fillId="6" borderId="21" xfId="0" applyFont="1" applyFill="1" applyBorder="1" applyAlignment="1" applyProtection="1">
      <alignment horizontal="right" vertical="center"/>
      <protection locked="0"/>
    </xf>
    <xf numFmtId="0" fontId="1" fillId="0" borderId="20" xfId="0" applyFont="1" applyFill="1" applyBorder="1" applyAlignment="1" applyProtection="1">
      <alignment horizontal="left" vertical="center"/>
    </xf>
    <xf numFmtId="0" fontId="1" fillId="0" borderId="0" xfId="0" applyFont="1" applyFill="1" applyAlignment="1" applyProtection="1">
      <alignment horizontal="distributed" vertical="center"/>
    </xf>
    <xf numFmtId="0" fontId="1"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69" xfId="0" applyFont="1" applyFill="1" applyBorder="1" applyAlignment="1" applyProtection="1">
      <alignment horizontal="left" vertical="center"/>
    </xf>
    <xf numFmtId="0" fontId="2" fillId="0" borderId="69" xfId="0" applyFont="1" applyFill="1" applyBorder="1" applyAlignment="1" applyProtection="1">
      <alignment vertical="center"/>
    </xf>
    <xf numFmtId="0" fontId="2" fillId="0" borderId="71" xfId="0" applyFont="1" applyFill="1" applyBorder="1" applyAlignment="1" applyProtection="1">
      <alignment horizontal="left" vertical="center"/>
    </xf>
    <xf numFmtId="0" fontId="2" fillId="0" borderId="72" xfId="0" applyFont="1" applyFill="1" applyBorder="1" applyAlignment="1" applyProtection="1">
      <alignment horizontal="left" vertical="center"/>
    </xf>
    <xf numFmtId="0" fontId="2" fillId="0" borderId="74" xfId="0" applyFont="1" applyFill="1" applyBorder="1" applyAlignment="1" applyProtection="1">
      <alignment horizontal="left" vertical="center"/>
    </xf>
    <xf numFmtId="177" fontId="2" fillId="0" borderId="74" xfId="0" applyNumberFormat="1"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2" fillId="0" borderId="28"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29" xfId="0" applyFont="1" applyFill="1" applyBorder="1" applyAlignment="1" applyProtection="1">
      <alignment horizontal="left" vertical="center"/>
    </xf>
    <xf numFmtId="0" fontId="2" fillId="0" borderId="31"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0" xfId="0" applyFont="1" applyFill="1" applyProtection="1">
      <alignment vertical="center"/>
    </xf>
    <xf numFmtId="0" fontId="2" fillId="0" borderId="20" xfId="0" applyFont="1" applyFill="1" applyBorder="1" applyProtection="1">
      <alignment vertical="center"/>
    </xf>
    <xf numFmtId="0" fontId="2" fillId="0" borderId="17" xfId="0" applyFont="1" applyFill="1" applyBorder="1" applyProtection="1">
      <alignment vertical="center"/>
    </xf>
    <xf numFmtId="0" fontId="2" fillId="0" borderId="21" xfId="0" applyFont="1" applyFill="1" applyBorder="1" applyProtection="1">
      <alignment vertical="center"/>
    </xf>
    <xf numFmtId="0" fontId="2" fillId="0" borderId="19" xfId="0" applyFont="1" applyFill="1" applyBorder="1" applyProtection="1">
      <alignment vertical="center"/>
    </xf>
    <xf numFmtId="0" fontId="2" fillId="0" borderId="28" xfId="0" applyFont="1" applyFill="1" applyBorder="1" applyProtection="1">
      <alignment vertical="center"/>
    </xf>
    <xf numFmtId="0" fontId="2" fillId="0" borderId="0" xfId="0" applyFont="1" applyFill="1" applyBorder="1" applyProtection="1">
      <alignment vertical="center"/>
    </xf>
    <xf numFmtId="0" fontId="2" fillId="0" borderId="16" xfId="0" applyFont="1" applyFill="1" applyBorder="1" applyProtection="1">
      <alignment vertical="center"/>
    </xf>
    <xf numFmtId="0" fontId="2" fillId="0" borderId="18" xfId="0" applyFont="1" applyFill="1" applyBorder="1" applyProtection="1">
      <alignment vertical="center"/>
    </xf>
    <xf numFmtId="186" fontId="2" fillId="0" borderId="17" xfId="0" applyNumberFormat="1" applyFont="1" applyFill="1" applyBorder="1" applyAlignment="1" applyProtection="1">
      <alignment vertical="center"/>
    </xf>
    <xf numFmtId="186" fontId="2" fillId="0" borderId="19" xfId="0" applyNumberFormat="1" applyFont="1" applyFill="1" applyBorder="1" applyAlignment="1" applyProtection="1">
      <alignment vertical="center"/>
    </xf>
    <xf numFmtId="0" fontId="2" fillId="0" borderId="19" xfId="0" applyFont="1" applyFill="1" applyBorder="1" applyAlignment="1" applyProtection="1">
      <alignment vertical="center"/>
    </xf>
    <xf numFmtId="0" fontId="1" fillId="0" borderId="4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1" fillId="0" borderId="0" xfId="0" applyFont="1" applyFill="1" applyAlignment="1" applyProtection="1">
      <alignment horizontal="distributed" vertical="center"/>
    </xf>
    <xf numFmtId="0" fontId="1" fillId="0"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1" fillId="0" borderId="0" xfId="0" applyFont="1" applyFill="1" applyAlignment="1" applyProtection="1">
      <alignment horizontal="left" vertical="center"/>
    </xf>
    <xf numFmtId="178" fontId="2" fillId="0" borderId="0" xfId="0" applyNumberFormat="1" applyFont="1" applyFill="1" applyAlignment="1" applyProtection="1">
      <alignment horizontal="left" vertical="center"/>
    </xf>
    <xf numFmtId="176" fontId="2" fillId="0" borderId="0" xfId="0" applyNumberFormat="1" applyFont="1" applyFill="1" applyAlignment="1" applyProtection="1">
      <alignment vertical="center"/>
    </xf>
    <xf numFmtId="0" fontId="2" fillId="0" borderId="21" xfId="0" applyFont="1" applyFill="1" applyBorder="1" applyAlignment="1" applyProtection="1">
      <alignment horizontal="left" vertical="center"/>
    </xf>
    <xf numFmtId="0" fontId="1" fillId="0" borderId="23" xfId="0" applyFont="1" applyFill="1" applyBorder="1" applyAlignment="1">
      <alignment horizontal="center" vertical="center"/>
    </xf>
    <xf numFmtId="0" fontId="1" fillId="0" borderId="20" xfId="0" applyFont="1" applyFill="1" applyBorder="1" applyAlignment="1" applyProtection="1">
      <alignment horizontal="center" vertical="center"/>
    </xf>
    <xf numFmtId="0" fontId="2" fillId="0" borderId="20" xfId="0" applyFont="1" applyFill="1" applyBorder="1" applyAlignment="1" applyProtection="1">
      <alignment horizontal="left" vertical="center"/>
    </xf>
    <xf numFmtId="0" fontId="1" fillId="0" borderId="21" xfId="0" applyFont="1" applyFill="1" applyBorder="1" applyAlignment="1">
      <alignment horizontal="left" vertical="center"/>
    </xf>
    <xf numFmtId="176" fontId="2" fillId="0" borderId="0" xfId="0" applyNumberFormat="1" applyFont="1" applyFill="1" applyBorder="1" applyAlignment="1" applyProtection="1">
      <alignment vertical="center"/>
    </xf>
    <xf numFmtId="0" fontId="1" fillId="0" borderId="16" xfId="0" applyFont="1" applyFill="1" applyBorder="1" applyAlignment="1" applyProtection="1">
      <alignment vertical="center" wrapText="1"/>
    </xf>
    <xf numFmtId="176" fontId="1" fillId="0" borderId="0" xfId="0" applyNumberFormat="1"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left" vertical="center"/>
    </xf>
    <xf numFmtId="186" fontId="1" fillId="0" borderId="23" xfId="0" applyNumberFormat="1" applyFont="1" applyFill="1" applyBorder="1" applyAlignment="1" applyProtection="1">
      <alignment vertical="center"/>
    </xf>
    <xf numFmtId="186" fontId="1" fillId="0" borderId="23" xfId="0" applyNumberFormat="1" applyFont="1" applyFill="1" applyBorder="1" applyAlignment="1" applyProtection="1">
      <alignment vertical="center" wrapText="1"/>
    </xf>
    <xf numFmtId="0" fontId="0" fillId="5" borderId="106" xfId="0" applyFill="1" applyBorder="1" applyAlignment="1">
      <alignment horizontal="center" vertical="center"/>
    </xf>
    <xf numFmtId="0" fontId="0" fillId="5" borderId="106" xfId="0" applyFill="1" applyBorder="1">
      <alignment vertical="center"/>
    </xf>
    <xf numFmtId="0" fontId="0" fillId="0" borderId="106" xfId="0" applyFill="1" applyBorder="1" applyProtection="1">
      <alignment vertical="center"/>
      <protection locked="0"/>
    </xf>
    <xf numFmtId="38" fontId="0" fillId="0" borderId="106" xfId="1" applyFont="1" applyFill="1" applyBorder="1" applyProtection="1">
      <alignment vertical="center"/>
      <protection locked="0"/>
    </xf>
    <xf numFmtId="0" fontId="0" fillId="5" borderId="0" xfId="0" applyFill="1" applyProtection="1">
      <alignment vertical="center"/>
      <protection hidden="1"/>
    </xf>
    <xf numFmtId="0" fontId="0" fillId="5" borderId="23" xfId="0" applyFill="1" applyBorder="1">
      <alignment vertical="center"/>
    </xf>
    <xf numFmtId="0" fontId="0" fillId="5" borderId="24" xfId="0" applyFill="1" applyBorder="1">
      <alignment vertical="center"/>
    </xf>
    <xf numFmtId="0" fontId="0" fillId="5" borderId="25" xfId="0" applyFill="1" applyBorder="1">
      <alignment vertical="center"/>
    </xf>
    <xf numFmtId="38" fontId="0" fillId="0" borderId="23" xfId="1" applyFont="1" applyFill="1" applyBorder="1" applyProtection="1">
      <alignment vertical="center"/>
      <protection locked="0"/>
    </xf>
    <xf numFmtId="0" fontId="0" fillId="5" borderId="25" xfId="0" applyFill="1" applyBorder="1" applyAlignment="1">
      <alignment horizontal="center" vertical="center"/>
    </xf>
    <xf numFmtId="0" fontId="0" fillId="5" borderId="0" xfId="0" applyFill="1" applyAlignment="1">
      <alignment horizontal="left" vertical="center"/>
    </xf>
    <xf numFmtId="0" fontId="0" fillId="5" borderId="0" xfId="0" applyFill="1" applyAlignment="1"/>
    <xf numFmtId="0" fontId="1" fillId="0" borderId="24" xfId="0" applyFont="1" applyFill="1" applyBorder="1" applyAlignment="1" applyProtection="1">
      <alignment vertical="center" wrapText="1"/>
    </xf>
    <xf numFmtId="0" fontId="2" fillId="0" borderId="25" xfId="0" applyFont="1" applyFill="1" applyBorder="1" applyAlignment="1" applyProtection="1">
      <alignment horizontal="left" vertical="center"/>
    </xf>
    <xf numFmtId="183" fontId="1" fillId="0" borderId="24" xfId="0" applyNumberFormat="1" applyFont="1" applyFill="1" applyBorder="1" applyAlignment="1" applyProtection="1">
      <alignment vertical="center"/>
    </xf>
    <xf numFmtId="184" fontId="1" fillId="0" borderId="24" xfId="0" applyNumberFormat="1" applyFont="1" applyFill="1" applyBorder="1" applyAlignment="1" applyProtection="1">
      <alignment vertical="center"/>
    </xf>
    <xf numFmtId="176" fontId="1" fillId="0" borderId="18" xfId="0" applyNumberFormat="1" applyFont="1" applyFill="1" applyBorder="1" applyAlignment="1">
      <alignment vertical="center"/>
    </xf>
    <xf numFmtId="0" fontId="2" fillId="0" borderId="18" xfId="0" applyFont="1" applyFill="1" applyBorder="1" applyAlignment="1" applyProtection="1">
      <alignment vertical="center"/>
    </xf>
    <xf numFmtId="0" fontId="1" fillId="0" borderId="109" xfId="0" applyFont="1" applyFill="1" applyBorder="1">
      <alignment vertical="center"/>
    </xf>
    <xf numFmtId="0" fontId="1" fillId="0" borderId="100" xfId="0" applyFont="1" applyFill="1" applyBorder="1" applyAlignment="1" applyProtection="1">
      <alignment vertical="center"/>
    </xf>
    <xf numFmtId="0" fontId="1" fillId="0" borderId="101" xfId="0" applyFont="1" applyFill="1" applyBorder="1" applyAlignment="1" applyProtection="1">
      <alignment vertical="center"/>
    </xf>
    <xf numFmtId="0" fontId="1" fillId="6" borderId="100" xfId="0" applyFont="1" applyFill="1" applyBorder="1" applyAlignment="1" applyProtection="1">
      <alignment vertical="center"/>
      <protection locked="0"/>
    </xf>
    <xf numFmtId="0" fontId="1" fillId="0" borderId="84" xfId="0" applyFont="1" applyFill="1" applyBorder="1" applyAlignment="1" applyProtection="1">
      <alignment vertical="center"/>
    </xf>
    <xf numFmtId="0" fontId="1" fillId="0" borderId="85" xfId="0" applyFont="1" applyFill="1" applyBorder="1" applyAlignment="1" applyProtection="1">
      <alignment vertical="center"/>
    </xf>
    <xf numFmtId="0" fontId="1" fillId="0" borderId="21" xfId="0" applyFont="1" applyFill="1" applyBorder="1" applyAlignment="1" applyProtection="1">
      <alignment horizontal="center" vertical="center"/>
    </xf>
    <xf numFmtId="0" fontId="1" fillId="0" borderId="0" xfId="0" applyFont="1" applyFill="1" applyAlignment="1" applyProtection="1">
      <alignment horizontal="left" vertical="center"/>
    </xf>
    <xf numFmtId="0" fontId="1" fillId="0" borderId="24" xfId="0" applyFont="1" applyFill="1" applyBorder="1" applyAlignment="1" applyProtection="1">
      <alignment horizontal="center" vertical="center"/>
    </xf>
    <xf numFmtId="0" fontId="1" fillId="0" borderId="24" xfId="0" applyFont="1" applyFill="1" applyBorder="1" applyAlignment="1" applyProtection="1">
      <alignment horizontal="left" vertical="center"/>
    </xf>
    <xf numFmtId="176" fontId="1" fillId="0" borderId="24" xfId="0" applyNumberFormat="1" applyFont="1" applyFill="1" applyBorder="1" applyAlignment="1" applyProtection="1">
      <alignment horizontal="distributed" vertical="center"/>
    </xf>
    <xf numFmtId="0" fontId="1" fillId="0" borderId="25" xfId="0" applyFont="1" applyFill="1" applyBorder="1" applyAlignment="1" applyProtection="1">
      <alignment horizontal="left" vertical="center"/>
    </xf>
    <xf numFmtId="0" fontId="16" fillId="0" borderId="17" xfId="0" applyFont="1" applyFill="1" applyBorder="1" applyAlignment="1" applyProtection="1">
      <alignment horizontal="center" vertical="center"/>
    </xf>
    <xf numFmtId="0" fontId="1" fillId="0" borderId="23" xfId="0" applyFont="1" applyFill="1" applyBorder="1">
      <alignment vertical="center"/>
    </xf>
    <xf numFmtId="0" fontId="11" fillId="2" borderId="0" xfId="0" applyFont="1" applyFill="1" applyAlignment="1">
      <alignment horizontal="right" vertical="center"/>
    </xf>
    <xf numFmtId="0" fontId="0" fillId="2" borderId="0" xfId="0" applyFill="1" applyBorder="1" applyAlignment="1">
      <alignment horizontal="left" vertical="center" wrapText="1"/>
    </xf>
    <xf numFmtId="0" fontId="0" fillId="0" borderId="42" xfId="0" applyFill="1" applyBorder="1" applyAlignment="1" applyProtection="1">
      <alignment horizontal="left" vertical="center"/>
      <protection locked="0"/>
    </xf>
    <xf numFmtId="0" fontId="0" fillId="0" borderId="44" xfId="0" applyFill="1" applyBorder="1" applyAlignment="1" applyProtection="1">
      <alignment horizontal="left" vertical="center"/>
      <protection locked="0"/>
    </xf>
    <xf numFmtId="0" fontId="0" fillId="0" borderId="43" xfId="0" applyFill="1" applyBorder="1" applyAlignment="1" applyProtection="1">
      <alignment horizontal="left" vertical="center"/>
      <protection locked="0"/>
    </xf>
    <xf numFmtId="0" fontId="0" fillId="0" borderId="45"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47" xfId="0" applyFill="1" applyBorder="1" applyAlignment="1" applyProtection="1">
      <alignment horizontal="left" vertical="center"/>
      <protection locked="0"/>
    </xf>
    <xf numFmtId="49" fontId="0" fillId="0" borderId="42" xfId="0" applyNumberFormat="1" applyFill="1" applyBorder="1" applyAlignment="1" applyProtection="1">
      <alignment horizontal="left" vertical="center"/>
      <protection locked="0"/>
    </xf>
    <xf numFmtId="49" fontId="0" fillId="0" borderId="44" xfId="0" applyNumberFormat="1" applyFill="1" applyBorder="1" applyAlignment="1" applyProtection="1">
      <alignment horizontal="left" vertical="center"/>
      <protection locked="0"/>
    </xf>
    <xf numFmtId="49" fontId="0" fillId="0" borderId="43" xfId="0" applyNumberFormat="1" applyFill="1" applyBorder="1" applyAlignment="1" applyProtection="1">
      <alignment horizontal="left" vertical="center"/>
      <protection locked="0"/>
    </xf>
    <xf numFmtId="49" fontId="0" fillId="0" borderId="48" xfId="0" applyNumberFormat="1" applyFill="1" applyBorder="1" applyAlignment="1" applyProtection="1">
      <alignment horizontal="left" vertical="center"/>
      <protection locked="0"/>
    </xf>
    <xf numFmtId="49" fontId="0" fillId="0" borderId="49" xfId="0" applyNumberFormat="1" applyFill="1" applyBorder="1" applyAlignment="1" applyProtection="1">
      <alignment horizontal="left" vertical="center"/>
      <protection locked="0"/>
    </xf>
    <xf numFmtId="49" fontId="0" fillId="0" borderId="50" xfId="0" applyNumberFormat="1" applyFill="1" applyBorder="1" applyAlignment="1" applyProtection="1">
      <alignment horizontal="left" vertical="center"/>
      <protection locked="0"/>
    </xf>
    <xf numFmtId="0" fontId="0" fillId="0" borderId="48" xfId="0" applyFill="1" applyBorder="1" applyAlignment="1" applyProtection="1">
      <alignment horizontal="left" vertical="center"/>
      <protection locked="0"/>
    </xf>
    <xf numFmtId="0" fontId="0" fillId="0" borderId="49" xfId="0" applyFill="1" applyBorder="1" applyAlignment="1" applyProtection="1">
      <alignment horizontal="left" vertical="center"/>
      <protection locked="0"/>
    </xf>
    <xf numFmtId="0" fontId="0" fillId="0" borderId="50" xfId="0" applyFill="1" applyBorder="1" applyAlignment="1" applyProtection="1">
      <alignment horizontal="left" vertical="center"/>
      <protection locked="0"/>
    </xf>
    <xf numFmtId="49" fontId="0" fillId="0" borderId="48" xfId="0" applyNumberFormat="1" applyFill="1" applyBorder="1" applyAlignment="1" applyProtection="1">
      <alignment horizontal="left" vertical="center"/>
    </xf>
    <xf numFmtId="49" fontId="0" fillId="0" borderId="49" xfId="0" applyNumberFormat="1" applyFill="1" applyBorder="1" applyAlignment="1" applyProtection="1">
      <alignment horizontal="left" vertical="center"/>
    </xf>
    <xf numFmtId="49" fontId="0" fillId="0" borderId="50" xfId="0" applyNumberFormat="1" applyFill="1" applyBorder="1" applyAlignment="1" applyProtection="1">
      <alignment horizontal="left" vertical="center"/>
    </xf>
    <xf numFmtId="0" fontId="0" fillId="0" borderId="65" xfId="0" applyFill="1" applyBorder="1" applyAlignment="1" applyProtection="1">
      <alignment horizontal="left" vertical="center"/>
      <protection locked="0"/>
    </xf>
    <xf numFmtId="0" fontId="0" fillId="0" borderId="64" xfId="0" applyFill="1" applyBorder="1" applyAlignment="1" applyProtection="1">
      <alignment horizontal="left" vertical="center"/>
      <protection locked="0"/>
    </xf>
    <xf numFmtId="0" fontId="0" fillId="0" borderId="66" xfId="0" applyFill="1" applyBorder="1" applyAlignment="1" applyProtection="1">
      <alignment horizontal="left" vertical="center"/>
      <protection locked="0"/>
    </xf>
    <xf numFmtId="49" fontId="0" fillId="0" borderId="51" xfId="0" applyNumberFormat="1" applyFill="1" applyBorder="1" applyAlignment="1" applyProtection="1">
      <alignment horizontal="left" vertical="center"/>
      <protection locked="0"/>
    </xf>
    <xf numFmtId="49" fontId="0" fillId="0" borderId="52" xfId="0" applyNumberFormat="1" applyFill="1" applyBorder="1" applyAlignment="1" applyProtection="1">
      <alignment horizontal="left" vertical="center"/>
      <protection locked="0"/>
    </xf>
    <xf numFmtId="49" fontId="0" fillId="0" borderId="53" xfId="0" applyNumberFormat="1" applyFill="1" applyBorder="1" applyAlignment="1" applyProtection="1">
      <alignment horizontal="left" vertical="center"/>
      <protection locked="0"/>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1" fillId="2" borderId="0" xfId="0" applyFont="1" applyFill="1" applyAlignment="1">
      <alignment vertical="center" wrapText="1"/>
    </xf>
    <xf numFmtId="49" fontId="0" fillId="0" borderId="45" xfId="0" applyNumberFormat="1" applyFill="1" applyBorder="1" applyAlignment="1" applyProtection="1">
      <alignment horizontal="left" vertical="center"/>
      <protection locked="0"/>
    </xf>
    <xf numFmtId="49" fontId="0" fillId="0" borderId="46" xfId="0" applyNumberFormat="1" applyFill="1" applyBorder="1" applyAlignment="1" applyProtection="1">
      <alignment horizontal="left" vertical="center"/>
      <protection locked="0"/>
    </xf>
    <xf numFmtId="49" fontId="0" fillId="0" borderId="47" xfId="0" applyNumberFormat="1"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0" fillId="0" borderId="52" xfId="0" applyFill="1" applyBorder="1" applyAlignment="1" applyProtection="1">
      <alignment horizontal="left" vertical="center"/>
      <protection locked="0"/>
    </xf>
    <xf numFmtId="0" fontId="0" fillId="0" borderId="53" xfId="0" applyFill="1" applyBorder="1" applyAlignment="1" applyProtection="1">
      <alignment horizontal="left" vertical="center"/>
      <protection locked="0"/>
    </xf>
    <xf numFmtId="0" fontId="0" fillId="0" borderId="110" xfId="0" applyFill="1" applyBorder="1" applyAlignment="1" applyProtection="1">
      <alignment horizontal="left" vertical="center"/>
      <protection locked="0"/>
    </xf>
    <xf numFmtId="0" fontId="0" fillId="0" borderId="111" xfId="0" applyFill="1" applyBorder="1" applyAlignment="1" applyProtection="1">
      <alignment horizontal="left" vertical="center"/>
      <protection locked="0"/>
    </xf>
    <xf numFmtId="0" fontId="0" fillId="0" borderId="112" xfId="0" applyFill="1" applyBorder="1" applyAlignment="1" applyProtection="1">
      <alignment horizontal="left" vertical="center"/>
      <protection locked="0"/>
    </xf>
    <xf numFmtId="14" fontId="0" fillId="0" borderId="42" xfId="0" applyNumberFormat="1" applyFill="1" applyBorder="1" applyAlignment="1" applyProtection="1">
      <alignment horizontal="center" vertical="center"/>
      <protection locked="0"/>
    </xf>
    <xf numFmtId="14" fontId="0" fillId="0" borderId="44" xfId="0" applyNumberFormat="1" applyFill="1" applyBorder="1" applyAlignment="1" applyProtection="1">
      <alignment horizontal="center" vertical="center"/>
      <protection locked="0"/>
    </xf>
    <xf numFmtId="14" fontId="0" fillId="0" borderId="43" xfId="0" applyNumberFormat="1" applyFill="1" applyBorder="1" applyAlignment="1" applyProtection="1">
      <alignment horizontal="center" vertical="center"/>
      <protection locked="0"/>
    </xf>
    <xf numFmtId="176" fontId="0" fillId="2" borderId="0" xfId="0" applyNumberFormat="1" applyFill="1" applyBorder="1" applyAlignment="1">
      <alignment horizontal="center" vertical="center"/>
    </xf>
    <xf numFmtId="0" fontId="0" fillId="0" borderId="113" xfId="0" applyFill="1" applyBorder="1" applyAlignment="1" applyProtection="1">
      <alignment horizontal="left" vertical="center"/>
      <protection locked="0"/>
    </xf>
    <xf numFmtId="0" fontId="0" fillId="0" borderId="114" xfId="0" applyFill="1" applyBorder="1" applyAlignment="1" applyProtection="1">
      <alignment horizontal="left" vertical="center"/>
      <protection locked="0"/>
    </xf>
    <xf numFmtId="0" fontId="0" fillId="0" borderId="115" xfId="0" applyFill="1" applyBorder="1" applyAlignment="1" applyProtection="1">
      <alignment horizontal="left" vertical="center"/>
      <protection locked="0"/>
    </xf>
    <xf numFmtId="0" fontId="0" fillId="0" borderId="42" xfId="0" applyFill="1" applyBorder="1" applyAlignment="1" applyProtection="1">
      <alignment horizontal="right" vertical="center"/>
      <protection locked="0"/>
    </xf>
    <xf numFmtId="0" fontId="0" fillId="0" borderId="43" xfId="0" applyFill="1" applyBorder="1" applyAlignment="1" applyProtection="1">
      <alignment horizontal="right" vertical="center"/>
      <protection locked="0"/>
    </xf>
    <xf numFmtId="176" fontId="0" fillId="2" borderId="1" xfId="0" applyNumberFormat="1" applyFill="1" applyBorder="1" applyAlignment="1">
      <alignment horizontal="center" vertical="center"/>
    </xf>
    <xf numFmtId="0" fontId="0" fillId="0" borderId="44"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38" fontId="8" fillId="0" borderId="42" xfId="1" applyFont="1" applyFill="1" applyBorder="1" applyAlignment="1" applyProtection="1">
      <alignment horizontal="right" vertical="center"/>
      <protection locked="0"/>
    </xf>
    <xf numFmtId="38" fontId="8" fillId="0" borderId="44" xfId="1" applyFont="1" applyFill="1" applyBorder="1" applyAlignment="1" applyProtection="1">
      <alignment horizontal="right" vertical="center"/>
      <protection locked="0"/>
    </xf>
    <xf numFmtId="38" fontId="8" fillId="0" borderId="43" xfId="1" applyFont="1" applyFill="1" applyBorder="1" applyAlignment="1" applyProtection="1">
      <alignment horizontal="right" vertical="center"/>
      <protection locked="0"/>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182" fontId="0" fillId="2" borderId="0" xfId="0" applyNumberFormat="1" applyFill="1" applyBorder="1" applyAlignment="1">
      <alignment horizontal="center" vertical="center"/>
    </xf>
    <xf numFmtId="20" fontId="0" fillId="0" borderId="48" xfId="0" applyNumberFormat="1" applyFill="1" applyBorder="1" applyAlignment="1" applyProtection="1">
      <alignment horizontal="center" vertical="center"/>
      <protection locked="0"/>
    </xf>
    <xf numFmtId="20" fontId="0" fillId="0" borderId="49" xfId="0" applyNumberFormat="1" applyFill="1" applyBorder="1" applyAlignment="1" applyProtection="1">
      <alignment horizontal="center" vertical="center"/>
      <protection locked="0"/>
    </xf>
    <xf numFmtId="20" fontId="0" fillId="0" borderId="50" xfId="0" applyNumberFormat="1" applyFill="1" applyBorder="1" applyAlignment="1" applyProtection="1">
      <alignment horizontal="center" vertical="center"/>
      <protection locked="0"/>
    </xf>
    <xf numFmtId="14" fontId="0" fillId="0" borderId="51" xfId="0" applyNumberFormat="1" applyFill="1" applyBorder="1" applyAlignment="1" applyProtection="1">
      <alignment horizontal="center" vertical="center"/>
      <protection locked="0"/>
    </xf>
    <xf numFmtId="14" fontId="0" fillId="0" borderId="52" xfId="0" applyNumberFormat="1" applyFill="1" applyBorder="1" applyAlignment="1" applyProtection="1">
      <alignment horizontal="center" vertical="center"/>
      <protection locked="0"/>
    </xf>
    <xf numFmtId="14" fontId="0" fillId="0" borderId="53" xfId="0" applyNumberFormat="1" applyFill="1" applyBorder="1" applyAlignment="1" applyProtection="1">
      <alignment horizontal="center" vertical="center"/>
      <protection locked="0"/>
    </xf>
    <xf numFmtId="176" fontId="0" fillId="2" borderId="6" xfId="0" applyNumberFormat="1" applyFill="1" applyBorder="1" applyAlignment="1">
      <alignment horizontal="center" vertical="center"/>
    </xf>
    <xf numFmtId="14" fontId="0" fillId="0" borderId="45" xfId="0" applyNumberFormat="1"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14" fontId="0" fillId="0" borderId="46" xfId="0" applyNumberFormat="1" applyFill="1" applyBorder="1" applyAlignment="1" applyProtection="1">
      <alignment horizontal="center" vertical="center"/>
      <protection locked="0"/>
    </xf>
    <xf numFmtId="14" fontId="0" fillId="0" borderId="47" xfId="0" applyNumberFormat="1" applyFill="1" applyBorder="1" applyAlignment="1" applyProtection="1">
      <alignment horizontal="center" vertical="center"/>
      <protection locked="0"/>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177" fontId="2" fillId="0" borderId="21" xfId="0" applyNumberFormat="1"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176" fontId="2" fillId="0" borderId="21" xfId="0" applyNumberFormat="1" applyFont="1" applyFill="1" applyBorder="1" applyAlignment="1" applyProtection="1">
      <alignment horizontal="distributed" vertical="center"/>
    </xf>
    <xf numFmtId="177" fontId="1" fillId="0" borderId="21" xfId="0" applyNumberFormat="1" applyFont="1" applyFill="1" applyBorder="1" applyAlignment="1" applyProtection="1">
      <alignment horizontal="center" vertical="center"/>
    </xf>
    <xf numFmtId="177" fontId="1" fillId="0" borderId="29" xfId="0" applyNumberFormat="1" applyFont="1" applyFill="1" applyBorder="1" applyAlignment="1" applyProtection="1">
      <alignment horizontal="center" vertical="center"/>
    </xf>
    <xf numFmtId="0" fontId="1"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 fillId="0" borderId="16"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6" fillId="0" borderId="0" xfId="0" applyFont="1" applyFill="1" applyBorder="1" applyAlignment="1">
      <alignment horizontal="distributed" vertical="center"/>
    </xf>
    <xf numFmtId="177" fontId="1" fillId="0" borderId="76" xfId="0" applyNumberFormat="1" applyFont="1" applyFill="1" applyBorder="1" applyAlignment="1" applyProtection="1">
      <alignment horizontal="center" vertical="center"/>
    </xf>
    <xf numFmtId="177" fontId="1" fillId="0" borderId="74" xfId="0" applyNumberFormat="1" applyFont="1" applyFill="1" applyBorder="1" applyAlignment="1" applyProtection="1">
      <alignment horizontal="center" vertical="center"/>
    </xf>
    <xf numFmtId="177" fontId="1" fillId="0" borderId="77" xfId="0" applyNumberFormat="1" applyFont="1" applyFill="1" applyBorder="1" applyAlignment="1" applyProtection="1">
      <alignment horizontal="center" vertical="center"/>
    </xf>
    <xf numFmtId="0" fontId="1" fillId="0" borderId="24" xfId="0" applyFont="1" applyFill="1" applyBorder="1" applyAlignment="1">
      <alignment horizontal="distributed" vertical="center"/>
    </xf>
    <xf numFmtId="0" fontId="2" fillId="0" borderId="24" xfId="0" applyFont="1" applyFill="1" applyBorder="1" applyAlignment="1">
      <alignment horizontal="distributed" vertical="center"/>
    </xf>
    <xf numFmtId="0" fontId="2" fillId="0" borderId="20" xfId="0" applyFont="1" applyFill="1" applyBorder="1" applyAlignment="1">
      <alignment horizontal="center" vertical="center"/>
    </xf>
    <xf numFmtId="0" fontId="2" fillId="0" borderId="0" xfId="0" applyFont="1" applyFill="1" applyAlignment="1">
      <alignment horizontal="center" vertical="center"/>
    </xf>
    <xf numFmtId="0" fontId="2" fillId="0" borderId="1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5" xfId="0" applyFont="1" applyFill="1" applyBorder="1" applyAlignment="1">
      <alignment horizontal="center" vertical="center"/>
    </xf>
    <xf numFmtId="0" fontId="1" fillId="0" borderId="0" xfId="0" applyFont="1" applyFill="1" applyAlignment="1" applyProtection="1">
      <alignment horizontal="distributed" vertical="center"/>
    </xf>
    <xf numFmtId="0" fontId="7" fillId="0" borderId="68" xfId="0" applyFont="1" applyFill="1" applyBorder="1" applyAlignment="1" applyProtection="1">
      <alignment horizontal="center" vertical="center"/>
    </xf>
    <xf numFmtId="0" fontId="7" fillId="0" borderId="69"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1" fillId="0" borderId="69" xfId="0" applyFont="1" applyFill="1" applyBorder="1" applyAlignment="1" applyProtection="1">
      <alignment horizontal="distributed" vertical="center"/>
    </xf>
    <xf numFmtId="0" fontId="2" fillId="0" borderId="69" xfId="0" applyFont="1" applyFill="1" applyBorder="1" applyAlignment="1" applyProtection="1">
      <alignment horizontal="distributed" vertical="center"/>
    </xf>
    <xf numFmtId="0" fontId="2" fillId="0" borderId="16" xfId="0" applyFont="1" applyFill="1" applyBorder="1" applyAlignment="1" applyProtection="1">
      <alignment horizontal="distributed" vertical="center"/>
    </xf>
    <xf numFmtId="0" fontId="2" fillId="0" borderId="20" xfId="0" applyFont="1" applyFill="1" applyBorder="1" applyAlignment="1" applyProtection="1">
      <alignment horizontal="distributed" vertical="center"/>
    </xf>
    <xf numFmtId="0" fontId="2" fillId="0" borderId="18" xfId="0" applyFont="1" applyFill="1" applyBorder="1" applyAlignment="1" applyProtection="1">
      <alignment horizontal="distributed" vertical="center"/>
    </xf>
    <xf numFmtId="0" fontId="2" fillId="0" borderId="21" xfId="0" applyFont="1" applyFill="1" applyBorder="1" applyAlignment="1" applyProtection="1">
      <alignment horizontal="distributed" vertical="center"/>
    </xf>
    <xf numFmtId="176" fontId="1" fillId="0" borderId="20" xfId="0" applyNumberFormat="1" applyFont="1" applyFill="1" applyBorder="1" applyAlignment="1" applyProtection="1">
      <alignment horizontal="left" vertical="center"/>
    </xf>
    <xf numFmtId="176" fontId="2" fillId="0" borderId="20" xfId="0" applyNumberFormat="1" applyFont="1" applyFill="1" applyBorder="1" applyAlignment="1" applyProtection="1">
      <alignment horizontal="left" vertical="center"/>
    </xf>
    <xf numFmtId="176" fontId="2" fillId="0" borderId="21" xfId="0" applyNumberFormat="1" applyFont="1" applyFill="1" applyBorder="1" applyAlignment="1" applyProtection="1">
      <alignment horizontal="left" vertical="center"/>
    </xf>
    <xf numFmtId="0" fontId="2" fillId="0" borderId="16"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2" fillId="0" borderId="23" xfId="0" applyFont="1" applyFill="1" applyBorder="1" applyAlignment="1" applyProtection="1">
      <alignment horizontal="distributed" vertical="center"/>
    </xf>
    <xf numFmtId="0" fontId="2" fillId="0" borderId="24" xfId="0" applyFont="1" applyFill="1" applyBorder="1" applyAlignment="1" applyProtection="1">
      <alignment horizontal="distributed" vertical="center"/>
    </xf>
    <xf numFmtId="0" fontId="2" fillId="0" borderId="26" xfId="0" applyFont="1" applyFill="1" applyBorder="1" applyAlignment="1" applyProtection="1">
      <alignment horizontal="distributed" vertical="center"/>
    </xf>
    <xf numFmtId="177" fontId="1" fillId="0" borderId="21" xfId="0" applyNumberFormat="1" applyFont="1" applyFill="1" applyBorder="1" applyAlignment="1" applyProtection="1">
      <alignment horizontal="left" vertical="center"/>
    </xf>
    <xf numFmtId="177" fontId="1" fillId="0" borderId="74" xfId="0" applyNumberFormat="1" applyFont="1" applyFill="1" applyBorder="1" applyAlignment="1" applyProtection="1">
      <alignment horizontal="left" vertical="center"/>
    </xf>
    <xf numFmtId="177" fontId="2" fillId="0" borderId="74" xfId="0" applyNumberFormat="1" applyFont="1" applyFill="1" applyBorder="1" applyAlignment="1" applyProtection="1">
      <alignment horizontal="left" vertical="center"/>
    </xf>
    <xf numFmtId="177" fontId="7" fillId="0" borderId="69" xfId="0" applyNumberFormat="1" applyFont="1" applyFill="1" applyBorder="1" applyAlignment="1" applyProtection="1">
      <alignment horizontal="left" vertical="center"/>
    </xf>
    <xf numFmtId="0" fontId="2" fillId="0" borderId="27"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31" xfId="0" applyFont="1" applyFill="1" applyBorder="1" applyAlignment="1" applyProtection="1">
      <alignment horizontal="distributed" vertical="center"/>
    </xf>
    <xf numFmtId="0" fontId="1" fillId="0" borderId="38"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1" fillId="0" borderId="2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 fillId="0" borderId="20" xfId="0" applyNumberFormat="1" applyFont="1" applyFill="1" applyBorder="1" applyAlignment="1" applyProtection="1">
      <alignment horizontal="center" vertical="center"/>
    </xf>
    <xf numFmtId="0" fontId="2" fillId="0" borderId="20" xfId="0" applyNumberFormat="1" applyFont="1" applyFill="1" applyBorder="1" applyAlignment="1" applyProtection="1">
      <alignment horizontal="center" vertical="center"/>
    </xf>
    <xf numFmtId="0" fontId="2" fillId="0" borderId="21" xfId="0" applyNumberFormat="1" applyFont="1" applyFill="1" applyBorder="1" applyAlignment="1" applyProtection="1">
      <alignment horizontal="center" vertical="center"/>
    </xf>
    <xf numFmtId="177" fontId="1" fillId="0" borderId="24" xfId="0" applyNumberFormat="1" applyFont="1" applyFill="1" applyBorder="1" applyAlignment="1" applyProtection="1">
      <alignment horizontal="left" vertical="center"/>
    </xf>
    <xf numFmtId="177" fontId="2" fillId="0" borderId="24" xfId="0" applyNumberFormat="1" applyFont="1" applyFill="1" applyBorder="1" applyAlignment="1" applyProtection="1">
      <alignment horizontal="left" vertical="center"/>
    </xf>
    <xf numFmtId="0" fontId="2" fillId="0" borderId="33" xfId="0" applyFont="1" applyFill="1" applyBorder="1" applyAlignment="1" applyProtection="1">
      <alignment horizontal="distributed" vertical="center"/>
    </xf>
    <xf numFmtId="0" fontId="2" fillId="0" borderId="29" xfId="0" applyFont="1" applyFill="1" applyBorder="1" applyAlignment="1" applyProtection="1">
      <alignment horizontal="distributed" vertical="center"/>
    </xf>
    <xf numFmtId="0" fontId="2" fillId="0" borderId="36"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0" fontId="1" fillId="0" borderId="16" xfId="0" applyFont="1" applyFill="1" applyBorder="1" applyAlignment="1">
      <alignment horizontal="left" vertical="center"/>
    </xf>
    <xf numFmtId="0" fontId="1" fillId="0" borderId="20"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1" fillId="0" borderId="19" xfId="0" applyFont="1" applyFill="1" applyBorder="1" applyAlignment="1">
      <alignment horizontal="left" vertical="center"/>
    </xf>
    <xf numFmtId="0" fontId="2" fillId="0" borderId="2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177" fontId="1" fillId="0" borderId="20" xfId="0" applyNumberFormat="1" applyFont="1" applyFill="1" applyBorder="1" applyAlignment="1" applyProtection="1">
      <alignment horizontal="left" vertical="center"/>
    </xf>
    <xf numFmtId="177" fontId="2" fillId="0" borderId="20" xfId="0" applyNumberFormat="1"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17"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17" fillId="0" borderId="2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177" fontId="2" fillId="0" borderId="0" xfId="0" applyNumberFormat="1" applyFont="1" applyFill="1" applyBorder="1" applyAlignment="1">
      <alignment horizontal="left" vertical="center"/>
    </xf>
    <xf numFmtId="0" fontId="2" fillId="0" borderId="27"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31" xfId="0" applyFont="1" applyFill="1" applyBorder="1" applyAlignment="1">
      <alignment horizontal="distributed" vertical="center"/>
    </xf>
    <xf numFmtId="49" fontId="2" fillId="0" borderId="20" xfId="0" applyNumberFormat="1" applyFont="1" applyFill="1" applyBorder="1" applyAlignment="1">
      <alignment horizontal="center" vertical="center"/>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0" xfId="0" applyFont="1" applyFill="1" applyBorder="1" applyAlignment="1">
      <alignment horizontal="left" vertical="center" wrapText="1"/>
    </xf>
    <xf numFmtId="177" fontId="2" fillId="0" borderId="20" xfId="0" applyNumberFormat="1" applyFont="1" applyFill="1" applyBorder="1" applyAlignment="1">
      <alignment horizontal="left" vertical="center"/>
    </xf>
    <xf numFmtId="177" fontId="2" fillId="0" borderId="21" xfId="0" applyNumberFormat="1" applyFont="1" applyFill="1" applyBorder="1" applyAlignment="1">
      <alignment horizontal="left" vertical="center"/>
    </xf>
    <xf numFmtId="0" fontId="2" fillId="0" borderId="16"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0" xfId="0" applyFont="1" applyFill="1" applyBorder="1" applyAlignment="1">
      <alignment horizontal="center" vertical="center"/>
    </xf>
    <xf numFmtId="176" fontId="2" fillId="0" borderId="21" xfId="0" applyNumberFormat="1" applyFont="1" applyFill="1" applyBorder="1" applyAlignment="1">
      <alignment horizontal="distributed" vertical="center"/>
    </xf>
    <xf numFmtId="0" fontId="2" fillId="0" borderId="3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3"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18" xfId="0" applyFont="1" applyFill="1" applyBorder="1" applyAlignment="1">
      <alignment horizontal="distributed" vertical="center"/>
    </xf>
    <xf numFmtId="0" fontId="2" fillId="0" borderId="21" xfId="0" applyFont="1" applyFill="1" applyBorder="1" applyAlignment="1">
      <alignment horizontal="distributed" vertical="center"/>
    </xf>
    <xf numFmtId="0" fontId="2" fillId="0" borderId="29" xfId="0" applyFont="1" applyFill="1" applyBorder="1" applyAlignment="1">
      <alignment horizontal="distributed" vertical="center"/>
    </xf>
    <xf numFmtId="0" fontId="2" fillId="0" borderId="0" xfId="0" applyFont="1" applyFill="1" applyAlignment="1">
      <alignment horizontal="distributed" vertical="center"/>
    </xf>
    <xf numFmtId="186" fontId="2" fillId="0" borderId="20" xfId="0" applyNumberFormat="1" applyFont="1" applyFill="1" applyBorder="1" applyAlignment="1">
      <alignment horizontal="left" vertical="center"/>
    </xf>
    <xf numFmtId="186" fontId="2" fillId="0" borderId="21" xfId="0" applyNumberFormat="1" applyFont="1" applyFill="1" applyBorder="1" applyAlignment="1">
      <alignment horizontal="left" vertical="center"/>
    </xf>
    <xf numFmtId="0" fontId="2" fillId="0" borderId="36"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29" xfId="0" applyFont="1" applyFill="1" applyBorder="1" applyAlignment="1">
      <alignment horizontal="center" vertical="center"/>
    </xf>
    <xf numFmtId="177" fontId="2" fillId="0" borderId="24" xfId="0" applyNumberFormat="1" applyFont="1" applyFill="1" applyBorder="1" applyAlignment="1">
      <alignment horizontal="left" vertical="center"/>
    </xf>
    <xf numFmtId="0" fontId="1" fillId="0" borderId="38"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0" xfId="0" applyFont="1" applyFill="1" applyAlignment="1">
      <alignment horizontal="left" vertical="center" wrapText="1"/>
    </xf>
    <xf numFmtId="0" fontId="2" fillId="0" borderId="1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8" xfId="0" applyFont="1" applyFill="1" applyBorder="1" applyAlignment="1">
      <alignment horizontal="center" vertical="center"/>
    </xf>
    <xf numFmtId="0" fontId="2" fillId="0" borderId="21" xfId="0" applyFont="1" applyFill="1" applyBorder="1" applyAlignment="1">
      <alignment horizontal="left" vertical="center"/>
    </xf>
    <xf numFmtId="0" fontId="17" fillId="0" borderId="0" xfId="0" applyFont="1" applyFill="1" applyAlignment="1">
      <alignment horizontal="center" vertical="center"/>
    </xf>
    <xf numFmtId="177" fontId="2" fillId="0" borderId="76" xfId="0" applyNumberFormat="1" applyFont="1" applyFill="1" applyBorder="1" applyAlignment="1">
      <alignment horizontal="center" vertical="center"/>
    </xf>
    <xf numFmtId="177" fontId="2" fillId="0" borderId="74" xfId="0" applyNumberFormat="1" applyFont="1" applyFill="1" applyBorder="1" applyAlignment="1">
      <alignment horizontal="center" vertical="center"/>
    </xf>
    <xf numFmtId="177" fontId="2" fillId="0" borderId="77" xfId="0" applyNumberFormat="1" applyFont="1" applyFill="1" applyBorder="1" applyAlignment="1">
      <alignment horizontal="center" vertical="center"/>
    </xf>
    <xf numFmtId="177" fontId="2" fillId="0" borderId="21"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2" fillId="0" borderId="40" xfId="0" applyFont="1" applyFill="1" applyBorder="1" applyAlignment="1">
      <alignment horizontal="center" vertical="center"/>
    </xf>
    <xf numFmtId="177" fontId="7" fillId="0" borderId="69" xfId="0" applyNumberFormat="1" applyFont="1" applyFill="1" applyBorder="1" applyAlignment="1">
      <alignment horizontal="left" vertical="center"/>
    </xf>
    <xf numFmtId="177" fontId="2" fillId="0" borderId="74" xfId="0" applyNumberFormat="1" applyFont="1" applyFill="1" applyBorder="1" applyAlignment="1">
      <alignment horizontal="left" vertical="center"/>
    </xf>
    <xf numFmtId="0" fontId="2" fillId="0" borderId="69" xfId="0" applyFont="1" applyFill="1" applyBorder="1" applyAlignment="1">
      <alignment horizontal="distributed" vertical="center"/>
    </xf>
    <xf numFmtId="0" fontId="6" fillId="0" borderId="0" xfId="0" applyFont="1" applyFill="1" applyAlignment="1">
      <alignment horizontal="distributed" vertical="center"/>
    </xf>
    <xf numFmtId="0" fontId="2" fillId="0" borderId="4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6" fontId="2" fillId="0" borderId="0" xfId="0" applyNumberFormat="1" applyFont="1" applyFill="1" applyBorder="1" applyAlignment="1" applyProtection="1">
      <alignment horizontal="distributed" vertical="center"/>
    </xf>
    <xf numFmtId="186" fontId="2" fillId="0" borderId="20" xfId="0" applyNumberFormat="1" applyFont="1" applyFill="1" applyBorder="1" applyAlignment="1" applyProtection="1">
      <alignment horizontal="left" vertical="center"/>
    </xf>
    <xf numFmtId="186" fontId="2" fillId="0" borderId="21" xfId="0" applyNumberFormat="1" applyFont="1" applyFill="1" applyBorder="1" applyAlignment="1" applyProtection="1">
      <alignment horizontal="left" vertical="center"/>
    </xf>
    <xf numFmtId="0" fontId="2" fillId="0" borderId="16" xfId="0" applyFont="1" applyFill="1" applyBorder="1" applyAlignment="1" applyProtection="1">
      <alignment horizontal="distributed" vertical="center" indent="1"/>
    </xf>
    <xf numFmtId="0" fontId="2" fillId="0" borderId="20" xfId="0" applyFont="1" applyFill="1" applyBorder="1" applyAlignment="1" applyProtection="1">
      <alignment horizontal="distributed" vertical="center" indent="1"/>
    </xf>
    <xf numFmtId="0" fontId="2" fillId="0" borderId="33" xfId="0" applyFont="1" applyFill="1" applyBorder="1" applyAlignment="1" applyProtection="1">
      <alignment horizontal="distributed" vertical="center" indent="1"/>
    </xf>
    <xf numFmtId="0" fontId="2" fillId="0" borderId="18" xfId="0" applyFont="1" applyFill="1" applyBorder="1" applyAlignment="1" applyProtection="1">
      <alignment horizontal="distributed" vertical="center" indent="1"/>
    </xf>
    <xf numFmtId="0" fontId="2" fillId="0" borderId="21" xfId="0" applyFont="1" applyFill="1" applyBorder="1" applyAlignment="1" applyProtection="1">
      <alignment horizontal="distributed" vertical="center" indent="1"/>
    </xf>
    <xf numFmtId="0" fontId="2" fillId="0" borderId="29" xfId="0" applyFont="1" applyFill="1" applyBorder="1" applyAlignment="1" applyProtection="1">
      <alignment horizontal="distributed" vertical="center" indent="1"/>
    </xf>
    <xf numFmtId="0" fontId="1" fillId="0" borderId="16" xfId="0" applyFont="1" applyFill="1" applyBorder="1" applyAlignment="1" applyProtection="1">
      <alignment horizontal="distributed" vertical="center" wrapText="1" indent="1"/>
    </xf>
    <xf numFmtId="0" fontId="1" fillId="0" borderId="16" xfId="0" applyFont="1" applyFill="1" applyBorder="1" applyAlignment="1" applyProtection="1">
      <alignment horizontal="distributed" vertical="center" indent="1"/>
    </xf>
    <xf numFmtId="179" fontId="2" fillId="0" borderId="41" xfId="0" applyNumberFormat="1" applyFont="1" applyFill="1" applyBorder="1" applyAlignment="1" applyProtection="1">
      <alignment horizontal="center" vertical="center"/>
    </xf>
    <xf numFmtId="179" fontId="2" fillId="0" borderId="21" xfId="0" applyNumberFormat="1" applyFont="1" applyFill="1" applyBorder="1" applyAlignment="1" applyProtection="1">
      <alignment horizontal="center" vertical="center"/>
    </xf>
    <xf numFmtId="179" fontId="2" fillId="0" borderId="20" xfId="0" applyNumberFormat="1" applyFont="1" applyFill="1" applyBorder="1" applyAlignment="1" applyProtection="1">
      <alignment horizontal="center" vertical="center"/>
    </xf>
    <xf numFmtId="179" fontId="1" fillId="0" borderId="20" xfId="0" applyNumberFormat="1" applyFont="1" applyFill="1" applyBorder="1" applyAlignment="1" applyProtection="1">
      <alignment horizontal="center" vertical="center"/>
    </xf>
    <xf numFmtId="179" fontId="2" fillId="0" borderId="20" xfId="0" applyNumberFormat="1" applyFont="1" applyFill="1" applyBorder="1" applyAlignment="1" applyProtection="1">
      <alignment horizontal="right" vertical="center"/>
    </xf>
    <xf numFmtId="179" fontId="2" fillId="0" borderId="21" xfId="0" applyNumberFormat="1" applyFont="1" applyFill="1" applyBorder="1" applyAlignment="1" applyProtection="1">
      <alignment horizontal="right" vertical="center"/>
    </xf>
    <xf numFmtId="0" fontId="2" fillId="0" borderId="17" xfId="0" applyFont="1" applyFill="1" applyBorder="1" applyAlignment="1" applyProtection="1">
      <alignment horizontal="distributed" vertical="center" indent="1"/>
    </xf>
    <xf numFmtId="0" fontId="2" fillId="0" borderId="19" xfId="0" applyFont="1" applyFill="1" applyBorder="1" applyAlignment="1" applyProtection="1">
      <alignment horizontal="distributed" vertical="center" indent="1"/>
    </xf>
    <xf numFmtId="0" fontId="2" fillId="0" borderId="31" xfId="0" applyFont="1" applyFill="1" applyBorder="1" applyAlignment="1" applyProtection="1">
      <alignment horizontal="center" vertical="center"/>
    </xf>
    <xf numFmtId="179" fontId="2" fillId="0" borderId="0" xfId="0" applyNumberFormat="1" applyFont="1" applyFill="1" applyBorder="1" applyAlignment="1" applyProtection="1">
      <alignment horizontal="left" vertical="center"/>
    </xf>
    <xf numFmtId="179" fontId="2" fillId="0" borderId="21" xfId="0" applyNumberFormat="1" applyFont="1" applyFill="1" applyBorder="1" applyAlignment="1" applyProtection="1">
      <alignment horizontal="left" vertical="center"/>
    </xf>
    <xf numFmtId="0" fontId="2" fillId="0" borderId="32" xfId="0" applyFont="1" applyFill="1" applyBorder="1" applyAlignment="1" applyProtection="1">
      <alignment horizontal="distributed" vertical="center" indent="1"/>
    </xf>
    <xf numFmtId="0" fontId="2" fillId="0" borderId="35" xfId="0" applyFont="1" applyFill="1" applyBorder="1" applyAlignment="1" applyProtection="1">
      <alignment horizontal="distributed" vertical="center" indent="1"/>
    </xf>
    <xf numFmtId="0" fontId="2" fillId="0" borderId="39" xfId="0" applyFont="1" applyFill="1" applyBorder="1" applyAlignment="1" applyProtection="1">
      <alignment horizontal="distributed" vertical="center" indent="1"/>
    </xf>
    <xf numFmtId="179" fontId="2" fillId="0" borderId="0" xfId="0" applyNumberFormat="1" applyFont="1" applyFill="1" applyBorder="1" applyAlignment="1" applyProtection="1">
      <alignment horizontal="right" vertical="center"/>
    </xf>
    <xf numFmtId="38" fontId="2" fillId="0" borderId="20" xfId="1" applyFont="1" applyFill="1" applyBorder="1" applyAlignment="1" applyProtection="1">
      <alignment horizontal="right" vertical="center"/>
    </xf>
    <xf numFmtId="38" fontId="2" fillId="0" borderId="21" xfId="1" applyFont="1" applyFill="1" applyBorder="1" applyAlignment="1" applyProtection="1">
      <alignment horizontal="right" vertical="center"/>
    </xf>
    <xf numFmtId="0" fontId="1" fillId="0" borderId="0" xfId="0" applyFont="1" applyFill="1" applyBorder="1" applyAlignment="1" applyProtection="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176" fontId="2" fillId="0" borderId="20" xfId="0" applyNumberFormat="1" applyFont="1" applyFill="1" applyBorder="1" applyAlignment="1" applyProtection="1">
      <alignment horizontal="distributed" vertical="center"/>
    </xf>
    <xf numFmtId="0" fontId="15" fillId="0" borderId="0" xfId="0" applyFont="1" applyFill="1" applyAlignment="1">
      <alignment horizontal="center" vertical="center"/>
    </xf>
    <xf numFmtId="0" fontId="2" fillId="0" borderId="16" xfId="0" applyFont="1" applyFill="1" applyBorder="1" applyAlignment="1">
      <alignment horizontal="distributed" vertical="center" indent="1"/>
    </xf>
    <xf numFmtId="0" fontId="2" fillId="0" borderId="20" xfId="0" applyFont="1" applyFill="1" applyBorder="1" applyAlignment="1">
      <alignment horizontal="distributed" vertical="center" indent="1"/>
    </xf>
    <xf numFmtId="0" fontId="2" fillId="0" borderId="18" xfId="0" applyFont="1" applyFill="1" applyBorder="1" applyAlignment="1">
      <alignment horizontal="distributed" vertical="center" indent="1"/>
    </xf>
    <xf numFmtId="0" fontId="2" fillId="0" borderId="21" xfId="0" applyFont="1" applyFill="1" applyBorder="1" applyAlignment="1">
      <alignment horizontal="distributed" vertical="center" indent="1"/>
    </xf>
    <xf numFmtId="0" fontId="2" fillId="0" borderId="33" xfId="0" applyFont="1" applyFill="1" applyBorder="1" applyAlignment="1">
      <alignment horizontal="distributed" vertical="center" indent="1"/>
    </xf>
    <xf numFmtId="0" fontId="2" fillId="0" borderId="29" xfId="0" applyFont="1" applyFill="1" applyBorder="1" applyAlignment="1">
      <alignment horizontal="distributed" vertical="center" indent="1"/>
    </xf>
    <xf numFmtId="0" fontId="1" fillId="0" borderId="16" xfId="0" applyFont="1" applyFill="1" applyBorder="1" applyAlignment="1">
      <alignment horizontal="distributed" vertical="center" wrapText="1" indent="1"/>
    </xf>
    <xf numFmtId="0" fontId="2" fillId="0" borderId="17" xfId="0" applyFont="1" applyFill="1" applyBorder="1" applyAlignment="1">
      <alignment horizontal="distributed" vertical="center" indent="1"/>
    </xf>
    <xf numFmtId="0" fontId="2" fillId="0" borderId="19" xfId="0" applyFont="1" applyFill="1" applyBorder="1" applyAlignment="1">
      <alignment horizontal="distributed" vertical="center" indent="1"/>
    </xf>
    <xf numFmtId="179" fontId="2" fillId="0" borderId="0" xfId="0" applyNumberFormat="1" applyFont="1" applyFill="1" applyBorder="1" applyAlignment="1">
      <alignment horizontal="left" vertical="center"/>
    </xf>
    <xf numFmtId="179" fontId="2" fillId="0" borderId="21" xfId="0" applyNumberFormat="1" applyFont="1" applyFill="1" applyBorder="1" applyAlignment="1">
      <alignment horizontal="left" vertical="center"/>
    </xf>
    <xf numFmtId="0" fontId="1" fillId="0" borderId="16" xfId="0" applyFont="1" applyFill="1" applyBorder="1" applyAlignment="1">
      <alignment horizontal="distributed" vertical="center" indent="1"/>
    </xf>
    <xf numFmtId="176" fontId="2" fillId="0" borderId="20" xfId="0" applyNumberFormat="1" applyFont="1" applyFill="1" applyBorder="1" applyAlignment="1">
      <alignment horizontal="distributed" vertical="center"/>
    </xf>
    <xf numFmtId="179" fontId="2" fillId="0" borderId="0" xfId="0" applyNumberFormat="1" applyFont="1" applyFill="1" applyBorder="1" applyAlignment="1">
      <alignment horizontal="center" vertical="center"/>
    </xf>
    <xf numFmtId="179" fontId="2" fillId="0" borderId="21" xfId="0" applyNumberFormat="1" applyFont="1" applyFill="1" applyBorder="1" applyAlignment="1">
      <alignment horizontal="center" vertical="center"/>
    </xf>
    <xf numFmtId="179" fontId="2" fillId="0" borderId="20" xfId="0" applyNumberFormat="1" applyFont="1" applyFill="1" applyBorder="1" applyAlignment="1">
      <alignment horizontal="center" vertical="center"/>
    </xf>
    <xf numFmtId="0" fontId="2" fillId="0" borderId="27" xfId="0" applyFont="1" applyFill="1" applyBorder="1" applyAlignment="1">
      <alignment horizontal="center" vertical="center"/>
    </xf>
    <xf numFmtId="0" fontId="2" fillId="0" borderId="31" xfId="0" applyFont="1" applyFill="1" applyBorder="1" applyAlignment="1">
      <alignment horizontal="center" vertical="center"/>
    </xf>
    <xf numFmtId="179" fontId="2" fillId="0" borderId="20" xfId="0" applyNumberFormat="1" applyFont="1" applyFill="1" applyBorder="1" applyAlignment="1">
      <alignment horizontal="right" vertical="center"/>
    </xf>
    <xf numFmtId="179" fontId="2" fillId="0" borderId="21" xfId="0" applyNumberFormat="1" applyFont="1" applyFill="1" applyBorder="1" applyAlignment="1">
      <alignment horizontal="right" vertical="center"/>
    </xf>
    <xf numFmtId="0" fontId="2" fillId="0" borderId="32" xfId="0" applyFont="1" applyFill="1" applyBorder="1" applyAlignment="1">
      <alignment horizontal="distributed" vertical="center" indent="1"/>
    </xf>
    <xf numFmtId="0" fontId="2" fillId="0" borderId="35" xfId="0" applyFont="1" applyFill="1" applyBorder="1" applyAlignment="1">
      <alignment horizontal="distributed" vertical="center" indent="1"/>
    </xf>
    <xf numFmtId="0" fontId="2" fillId="0" borderId="39" xfId="0" applyFont="1" applyFill="1" applyBorder="1" applyAlignment="1">
      <alignment horizontal="distributed" vertical="center" indent="1"/>
    </xf>
    <xf numFmtId="0" fontId="2" fillId="0" borderId="41" xfId="0" applyFont="1" applyFill="1" applyBorder="1" applyAlignment="1">
      <alignment horizontal="center" vertical="center"/>
    </xf>
    <xf numFmtId="38" fontId="2" fillId="0" borderId="20" xfId="1" applyFont="1" applyFill="1" applyBorder="1" applyAlignment="1">
      <alignment horizontal="right" vertical="center"/>
    </xf>
    <xf numFmtId="38" fontId="2" fillId="0" borderId="0" xfId="1" applyFont="1" applyFill="1" applyBorder="1" applyAlignment="1">
      <alignment horizontal="right" vertical="center"/>
    </xf>
    <xf numFmtId="179" fontId="2" fillId="0" borderId="0" xfId="0" applyNumberFormat="1" applyFont="1" applyFill="1" applyBorder="1" applyAlignment="1">
      <alignment horizontal="right" vertical="center"/>
    </xf>
    <xf numFmtId="0" fontId="2" fillId="6" borderId="24" xfId="0" applyFont="1" applyFill="1" applyBorder="1" applyAlignment="1" applyProtection="1">
      <alignment vertical="center" wrapText="1"/>
      <protection locked="0"/>
    </xf>
    <xf numFmtId="0" fontId="2" fillId="6" borderId="25" xfId="0" applyFont="1" applyFill="1" applyBorder="1" applyAlignment="1" applyProtection="1">
      <alignment vertical="center" wrapText="1"/>
      <protection locked="0"/>
    </xf>
    <xf numFmtId="0" fontId="2" fillId="0" borderId="16"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0" fontId="2" fillId="0" borderId="24" xfId="0" applyFont="1" applyFill="1" applyBorder="1" applyAlignment="1" applyProtection="1">
      <alignment horizontal="left" vertical="center" wrapText="1"/>
    </xf>
    <xf numFmtId="0" fontId="0" fillId="0" borderId="24"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19" xfId="0" applyFill="1" applyBorder="1" applyAlignment="1" applyProtection="1">
      <alignment horizontal="left" vertical="center" wrapText="1"/>
    </xf>
    <xf numFmtId="0" fontId="2" fillId="0" borderId="19" xfId="0" applyFont="1" applyFill="1" applyBorder="1" applyAlignment="1" applyProtection="1">
      <alignment horizontal="center" vertical="center"/>
    </xf>
    <xf numFmtId="0" fontId="1" fillId="0" borderId="21" xfId="0" applyFont="1" applyFill="1" applyBorder="1" applyAlignment="1" applyProtection="1">
      <alignment horizontal="left" vertical="center"/>
    </xf>
    <xf numFmtId="0" fontId="1" fillId="0" borderId="23" xfId="0" applyFont="1" applyFill="1" applyBorder="1" applyAlignment="1" applyProtection="1">
      <alignment horizontal="distributed" vertical="center" wrapText="1" indent="1"/>
    </xf>
    <xf numFmtId="0" fontId="1" fillId="0" borderId="24" xfId="0" applyFont="1" applyFill="1" applyBorder="1" applyAlignment="1" applyProtection="1">
      <alignment horizontal="distributed" vertical="center" indent="1"/>
    </xf>
    <xf numFmtId="0" fontId="1" fillId="0" borderId="25" xfId="0" applyFont="1" applyFill="1" applyBorder="1" applyAlignment="1" applyProtection="1">
      <alignment horizontal="distributed" vertical="center" indent="1"/>
    </xf>
    <xf numFmtId="0" fontId="1" fillId="0" borderId="23" xfId="0" applyFont="1" applyFill="1" applyBorder="1" applyAlignment="1" applyProtection="1">
      <alignment horizontal="distributed" vertical="center" indent="1"/>
    </xf>
    <xf numFmtId="0" fontId="1" fillId="0" borderId="24"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97" xfId="0" applyFont="1" applyFill="1" applyBorder="1" applyAlignment="1" applyProtection="1">
      <alignment horizontal="left" vertical="center" wrapText="1"/>
    </xf>
    <xf numFmtId="0" fontId="0" fillId="0" borderId="97" xfId="0" applyFont="1" applyFill="1" applyBorder="1" applyAlignment="1" applyProtection="1">
      <alignment horizontal="left" vertical="center" wrapText="1"/>
    </xf>
    <xf numFmtId="0" fontId="0" fillId="0" borderId="98" xfId="0" applyFont="1" applyFill="1" applyBorder="1" applyAlignment="1" applyProtection="1">
      <alignment horizontal="left" vertical="center" wrapText="1"/>
    </xf>
    <xf numFmtId="0" fontId="1" fillId="6" borderId="24"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1" fillId="5" borderId="0" xfId="0" applyFont="1" applyFill="1" applyAlignment="1">
      <alignment horizontal="left" vertical="center" wrapText="1"/>
    </xf>
    <xf numFmtId="0" fontId="1" fillId="6" borderId="21" xfId="0" applyFont="1"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2" fillId="6" borderId="24" xfId="0" applyFont="1" applyFill="1" applyBorder="1" applyAlignment="1" applyProtection="1">
      <alignment horizontal="left" vertical="center" wrapText="1"/>
      <protection locked="0"/>
    </xf>
    <xf numFmtId="0" fontId="1" fillId="0" borderId="23" xfId="0" applyFont="1" applyFill="1" applyBorder="1" applyAlignment="1">
      <alignment horizontal="distributed" vertical="center" wrapText="1" indent="1"/>
    </xf>
    <xf numFmtId="0" fontId="1" fillId="0" borderId="24" xfId="0" applyFont="1" applyFill="1" applyBorder="1" applyAlignment="1">
      <alignment horizontal="distributed" vertical="center" indent="1"/>
    </xf>
    <xf numFmtId="0" fontId="1" fillId="0" borderId="25" xfId="0" applyFont="1" applyFill="1" applyBorder="1" applyAlignment="1">
      <alignment horizontal="distributed" vertical="center" indent="1"/>
    </xf>
    <xf numFmtId="0" fontId="1" fillId="0" borderId="23" xfId="0" applyFont="1" applyFill="1" applyBorder="1" applyAlignment="1">
      <alignment horizontal="distributed" vertical="center" inden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6" borderId="97" xfId="0" applyFont="1" applyFill="1" applyBorder="1" applyAlignment="1" applyProtection="1">
      <alignment horizontal="left" vertical="center" wrapText="1"/>
      <protection locked="0"/>
    </xf>
    <xf numFmtId="0" fontId="0" fillId="0" borderId="97"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2" fillId="6" borderId="21" xfId="0" applyFont="1" applyFill="1" applyBorder="1" applyAlignment="1" applyProtection="1">
      <alignment horizontal="left" vertical="center" wrapText="1"/>
      <protection locked="0"/>
    </xf>
    <xf numFmtId="0" fontId="2" fillId="0" borderId="0" xfId="0" applyFont="1" applyFill="1" applyAlignment="1" applyProtection="1">
      <alignment horizontal="distributed"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1" fillId="0" borderId="0" xfId="0" applyFont="1" applyFill="1" applyAlignment="1" applyProtection="1">
      <alignment horizontal="distributed" vertical="center" wrapText="1"/>
    </xf>
    <xf numFmtId="176" fontId="2" fillId="0" borderId="0" xfId="0" applyNumberFormat="1" applyFont="1" applyFill="1" applyAlignment="1" applyProtection="1">
      <alignment horizontal="distributed" vertical="center"/>
    </xf>
    <xf numFmtId="180" fontId="1" fillId="0" borderId="0" xfId="0" applyNumberFormat="1" applyFont="1" applyFill="1" applyAlignment="1" applyProtection="1">
      <alignment horizontal="center" vertical="center"/>
    </xf>
    <xf numFmtId="180" fontId="2" fillId="0" borderId="0" xfId="0" applyNumberFormat="1" applyFont="1" applyFill="1" applyAlignment="1" applyProtection="1">
      <alignment horizontal="center" vertical="center"/>
    </xf>
    <xf numFmtId="186" fontId="2" fillId="0" borderId="0" xfId="0" applyNumberFormat="1" applyFont="1" applyFill="1" applyAlignment="1" applyProtection="1">
      <alignment horizontal="left" vertical="center"/>
    </xf>
    <xf numFmtId="0" fontId="6" fillId="0" borderId="0" xfId="0" applyFont="1" applyFill="1" applyAlignment="1" applyProtection="1">
      <alignment horizontal="distributed" vertical="center"/>
    </xf>
    <xf numFmtId="187" fontId="2" fillId="0" borderId="0" xfId="0" applyNumberFormat="1" applyFont="1" applyFill="1" applyAlignment="1" applyProtection="1">
      <alignment horizontal="distributed"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horizontal="distributed" vertical="center"/>
    </xf>
    <xf numFmtId="180" fontId="2" fillId="0" borderId="0"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80" fontId="2" fillId="0" borderId="0" xfId="0" applyNumberFormat="1" applyFont="1" applyFill="1" applyBorder="1" applyAlignment="1" applyProtection="1">
      <alignment horizontal="right" vertical="center"/>
    </xf>
    <xf numFmtId="176" fontId="2" fillId="0" borderId="21" xfId="0" applyNumberFormat="1" applyFont="1" applyFill="1" applyBorder="1" applyAlignment="1">
      <alignment horizontal="center" vertical="center"/>
    </xf>
    <xf numFmtId="0" fontId="10" fillId="0" borderId="0" xfId="0" applyFont="1" applyFill="1" applyBorder="1" applyAlignment="1" applyProtection="1">
      <alignment horizontal="center" vertical="center"/>
    </xf>
    <xf numFmtId="0" fontId="1" fillId="0" borderId="0" xfId="0" applyFont="1" applyFill="1" applyBorder="1" applyAlignment="1">
      <alignment horizontal="center" vertical="center"/>
    </xf>
    <xf numFmtId="0" fontId="1" fillId="0" borderId="17"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distributed" vertical="center" wrapText="1"/>
    </xf>
    <xf numFmtId="0" fontId="1" fillId="0" borderId="0" xfId="0" applyFont="1" applyFill="1" applyBorder="1" applyAlignment="1" applyProtection="1">
      <alignment horizontal="distributed" vertical="center" wrapText="1"/>
    </xf>
    <xf numFmtId="0" fontId="1" fillId="0" borderId="21" xfId="0" applyFont="1" applyFill="1" applyBorder="1" applyAlignment="1" applyProtection="1">
      <alignment horizontal="distributed" vertical="center" wrapText="1"/>
    </xf>
    <xf numFmtId="38" fontId="2" fillId="0" borderId="0" xfId="1" applyFont="1" applyFill="1" applyBorder="1" applyAlignment="1" applyProtection="1">
      <alignment horizontal="right" vertical="center"/>
    </xf>
    <xf numFmtId="0" fontId="2" fillId="0" borderId="27"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28" xfId="0" applyFill="1" applyBorder="1" applyAlignment="1" applyProtection="1">
      <alignment horizontal="center" vertical="center"/>
    </xf>
    <xf numFmtId="180" fontId="2" fillId="0" borderId="0" xfId="0" applyNumberFormat="1" applyFont="1" applyFill="1" applyBorder="1" applyAlignment="1" applyProtection="1">
      <alignment horizontal="left" vertical="center"/>
    </xf>
    <xf numFmtId="0" fontId="1" fillId="0" borderId="0" xfId="0" applyFont="1" applyFill="1" applyBorder="1" applyAlignment="1">
      <alignment horizontal="distributed"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186" fontId="2" fillId="0" borderId="0" xfId="0" applyNumberFormat="1" applyFont="1" applyFill="1" applyBorder="1" applyAlignment="1" applyProtection="1">
      <alignment horizontal="left" vertical="center"/>
    </xf>
    <xf numFmtId="178" fontId="2" fillId="0" borderId="20" xfId="0" applyNumberFormat="1" applyFont="1" applyFill="1" applyBorder="1" applyAlignment="1" applyProtection="1">
      <alignment horizontal="left" vertical="center"/>
    </xf>
    <xf numFmtId="0" fontId="1" fillId="0" borderId="16" xfId="0" applyFont="1" applyFill="1" applyBorder="1" applyAlignment="1" applyProtection="1">
      <alignment horizontal="distributed" vertical="center" wrapText="1"/>
    </xf>
    <xf numFmtId="0" fontId="1" fillId="0" borderId="17" xfId="0" applyFont="1" applyFill="1" applyBorder="1" applyAlignment="1" applyProtection="1">
      <alignment horizontal="distributed" vertical="center" wrapText="1"/>
    </xf>
    <xf numFmtId="0" fontId="1" fillId="0" borderId="20" xfId="0" applyFont="1" applyFill="1" applyBorder="1" applyAlignment="1" applyProtection="1">
      <alignment horizontal="distributed" vertical="center"/>
    </xf>
    <xf numFmtId="0" fontId="10" fillId="0" borderId="0" xfId="0" applyFont="1" applyFill="1" applyBorder="1" applyAlignment="1">
      <alignment horizontal="center" vertical="center"/>
    </xf>
    <xf numFmtId="0" fontId="1" fillId="0" borderId="16" xfId="0" applyFont="1" applyFill="1" applyBorder="1" applyAlignment="1" applyProtection="1">
      <alignment horizontal="center" vertical="center" wrapText="1"/>
    </xf>
    <xf numFmtId="0" fontId="1" fillId="0" borderId="16" xfId="0" applyFont="1" applyFill="1" applyBorder="1" applyAlignment="1" applyProtection="1">
      <alignment horizontal="distributed" vertical="center"/>
    </xf>
    <xf numFmtId="0" fontId="2" fillId="0" borderId="17" xfId="0" applyFont="1" applyFill="1" applyBorder="1" applyAlignment="1" applyProtection="1">
      <alignment horizontal="distributed" vertical="center"/>
    </xf>
    <xf numFmtId="0" fontId="1" fillId="0" borderId="1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0" xfId="0" applyFont="1" applyFill="1" applyBorder="1" applyAlignment="1" applyProtection="1">
      <alignment horizontal="left" vertical="center"/>
    </xf>
    <xf numFmtId="0" fontId="10" fillId="0" borderId="0" xfId="0" applyFont="1" applyFill="1" applyBorder="1" applyAlignment="1">
      <alignment horizontal="distributed" vertical="center"/>
    </xf>
    <xf numFmtId="176" fontId="1" fillId="0" borderId="0" xfId="0" applyNumberFormat="1" applyFont="1" applyFill="1" applyBorder="1" applyAlignment="1" applyProtection="1">
      <alignment horizontal="distributed" vertical="center"/>
    </xf>
    <xf numFmtId="0" fontId="1" fillId="0" borderId="26" xfId="0" applyFont="1" applyFill="1" applyBorder="1" applyAlignment="1">
      <alignment horizontal="center" vertical="center"/>
    </xf>
    <xf numFmtId="0" fontId="15" fillId="0" borderId="21" xfId="0" applyFont="1" applyFill="1" applyBorder="1" applyAlignment="1">
      <alignment horizontal="center" vertical="center"/>
    </xf>
    <xf numFmtId="186" fontId="1" fillId="0" borderId="24" xfId="0" applyNumberFormat="1" applyFont="1" applyFill="1" applyBorder="1" applyAlignment="1" applyProtection="1">
      <alignment horizontal="left" vertical="center" wrapText="1"/>
    </xf>
    <xf numFmtId="186" fontId="1" fillId="0" borderId="25" xfId="0" applyNumberFormat="1" applyFont="1" applyFill="1" applyBorder="1" applyAlignment="1" applyProtection="1">
      <alignment horizontal="left" vertical="center" wrapText="1"/>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181" fontId="1" fillId="0" borderId="23" xfId="0" applyNumberFormat="1" applyFont="1" applyFill="1" applyBorder="1" applyAlignment="1" applyProtection="1">
      <alignment horizontal="center" vertical="center"/>
    </xf>
    <xf numFmtId="181" fontId="1" fillId="0" borderId="24" xfId="0" applyNumberFormat="1" applyFont="1" applyFill="1" applyBorder="1" applyAlignment="1" applyProtection="1">
      <alignment horizontal="center" vertical="center"/>
    </xf>
    <xf numFmtId="181" fontId="1" fillId="0" borderId="25" xfId="0" applyNumberFormat="1" applyFont="1" applyFill="1" applyBorder="1" applyAlignment="1" applyProtection="1">
      <alignment horizontal="center" vertical="center"/>
    </xf>
    <xf numFmtId="186" fontId="1" fillId="0" borderId="24" xfId="0" applyNumberFormat="1" applyFont="1" applyFill="1" applyBorder="1" applyAlignment="1" applyProtection="1">
      <alignment horizontal="left" vertical="center"/>
    </xf>
    <xf numFmtId="186" fontId="1" fillId="0" borderId="25" xfId="0" applyNumberFormat="1" applyFont="1" applyFill="1" applyBorder="1" applyAlignment="1" applyProtection="1">
      <alignment horizontal="left" vertical="center"/>
    </xf>
    <xf numFmtId="0" fontId="1" fillId="0" borderId="21" xfId="0" applyFont="1" applyFill="1" applyBorder="1" applyAlignment="1" applyProtection="1">
      <alignment horizontal="distributed" vertical="center"/>
    </xf>
    <xf numFmtId="179" fontId="1" fillId="6" borderId="24" xfId="0" applyNumberFormat="1" applyFont="1" applyFill="1" applyBorder="1" applyAlignment="1" applyProtection="1">
      <alignment horizontal="center" vertical="center"/>
      <protection locked="0"/>
    </xf>
    <xf numFmtId="0" fontId="1" fillId="6" borderId="24" xfId="0" applyNumberFormat="1" applyFont="1" applyFill="1" applyBorder="1" applyAlignment="1" applyProtection="1">
      <alignment horizontal="center" vertical="center"/>
      <protection locked="0"/>
    </xf>
    <xf numFmtId="0" fontId="1" fillId="0" borderId="24" xfId="0" applyNumberFormat="1" applyFont="1" applyFill="1" applyBorder="1" applyAlignment="1" applyProtection="1">
      <alignment horizontal="center" vertical="center"/>
    </xf>
    <xf numFmtId="183" fontId="1" fillId="0" borderId="24" xfId="0" applyNumberFormat="1" applyFont="1" applyFill="1" applyBorder="1" applyAlignment="1" applyProtection="1">
      <alignment horizontal="center" vertical="center"/>
    </xf>
    <xf numFmtId="0" fontId="1" fillId="6" borderId="24" xfId="0" applyFont="1" applyFill="1" applyBorder="1" applyAlignment="1" applyProtection="1">
      <alignment horizontal="left" vertical="center"/>
      <protection locked="0"/>
    </xf>
    <xf numFmtId="0" fontId="1" fillId="6" borderId="24" xfId="0" applyFont="1" applyFill="1" applyBorder="1" applyAlignment="1" applyProtection="1">
      <alignment vertical="center"/>
      <protection locked="0"/>
    </xf>
    <xf numFmtId="0" fontId="1" fillId="6" borderId="25" xfId="0" applyFont="1" applyFill="1" applyBorder="1" applyAlignment="1" applyProtection="1">
      <alignment vertical="center"/>
      <protection locked="0"/>
    </xf>
    <xf numFmtId="188" fontId="1" fillId="0" borderId="24" xfId="1" applyNumberFormat="1" applyFont="1" applyFill="1" applyBorder="1" applyAlignment="1" applyProtection="1">
      <alignment vertical="center"/>
    </xf>
    <xf numFmtId="0" fontId="1" fillId="6" borderId="20" xfId="0" applyFont="1" applyFill="1" applyBorder="1" applyAlignment="1" applyProtection="1">
      <alignment horizontal="right" vertical="center"/>
      <protection locked="0"/>
    </xf>
    <xf numFmtId="0" fontId="0" fillId="5" borderId="0" xfId="0" applyFill="1" applyAlignment="1">
      <alignment horizontal="left" vertical="center"/>
    </xf>
    <xf numFmtId="0" fontId="1" fillId="0" borderId="24" xfId="0" applyFont="1" applyFill="1" applyBorder="1" applyAlignment="1" applyProtection="1">
      <alignment horizontal="left" vertical="center"/>
    </xf>
    <xf numFmtId="0" fontId="1" fillId="0" borderId="25" xfId="0" applyFont="1" applyFill="1" applyBorder="1" applyAlignment="1" applyProtection="1">
      <alignment horizontal="left" vertical="center"/>
    </xf>
    <xf numFmtId="0" fontId="1" fillId="6" borderId="20"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0" fontId="1" fillId="6" borderId="24" xfId="0" applyFont="1" applyFill="1" applyBorder="1" applyAlignment="1" applyProtection="1">
      <alignment horizontal="center" vertical="center"/>
      <protection locked="0"/>
    </xf>
    <xf numFmtId="0" fontId="1" fillId="6" borderId="25" xfId="0" applyFont="1" applyFill="1" applyBorder="1" applyAlignment="1" applyProtection="1">
      <alignment horizontal="left" vertical="center"/>
      <protection locked="0"/>
    </xf>
    <xf numFmtId="38" fontId="1" fillId="0" borderId="24" xfId="1" applyFont="1" applyFill="1" applyBorder="1" applyAlignment="1" applyProtection="1">
      <alignment horizontal="right" vertical="center"/>
    </xf>
    <xf numFmtId="179" fontId="1" fillId="0" borderId="24" xfId="0" applyNumberFormat="1" applyFont="1" applyFill="1" applyBorder="1" applyAlignment="1" applyProtection="1">
      <alignment horizontal="center" vertical="center"/>
    </xf>
    <xf numFmtId="0" fontId="1" fillId="0" borderId="24" xfId="0" applyFont="1" applyFill="1" applyBorder="1" applyAlignment="1" applyProtection="1">
      <alignment horizontal="distributed" vertical="center" wrapText="1"/>
    </xf>
    <xf numFmtId="176" fontId="1" fillId="0" borderId="0" xfId="0" applyNumberFormat="1" applyFont="1" applyFill="1" applyAlignment="1" applyProtection="1">
      <alignment horizontal="distributed" vertical="center"/>
    </xf>
    <xf numFmtId="0" fontId="1" fillId="0" borderId="24" xfId="0" applyFont="1" applyFill="1" applyBorder="1" applyAlignment="1" applyProtection="1">
      <alignment horizontal="distributed" vertical="center"/>
    </xf>
    <xf numFmtId="38" fontId="1" fillId="0" borderId="24" xfId="0" applyNumberFormat="1" applyFont="1" applyFill="1" applyBorder="1" applyAlignment="1" applyProtection="1">
      <alignment horizontal="right" vertical="center"/>
    </xf>
    <xf numFmtId="176" fontId="1" fillId="0" borderId="24" xfId="0" applyNumberFormat="1" applyFont="1" applyFill="1" applyBorder="1" applyAlignment="1" applyProtection="1">
      <alignment horizontal="distributed" vertical="center"/>
    </xf>
    <xf numFmtId="38" fontId="1" fillId="6" borderId="24" xfId="1" applyFont="1" applyFill="1" applyBorder="1" applyAlignment="1" applyProtection="1">
      <alignment horizontal="right" vertical="center"/>
      <protection locked="0"/>
    </xf>
    <xf numFmtId="188" fontId="1" fillId="0" borderId="24" xfId="0" applyNumberFormat="1" applyFont="1" applyFill="1" applyBorder="1" applyAlignment="1" applyProtection="1">
      <alignment vertical="center"/>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38" fontId="1" fillId="0" borderId="20" xfId="1" applyFont="1" applyFill="1" applyBorder="1" applyAlignment="1" applyProtection="1">
      <alignment horizontal="right" vertical="center"/>
    </xf>
    <xf numFmtId="0" fontId="1" fillId="0" borderId="28" xfId="0" applyFont="1" applyFill="1" applyBorder="1" applyAlignment="1" applyProtection="1">
      <alignment horizontal="left" vertical="center"/>
    </xf>
    <xf numFmtId="0" fontId="1" fillId="0" borderId="24" xfId="0" applyFont="1" applyFill="1" applyBorder="1" applyAlignment="1" applyProtection="1">
      <alignment horizontal="right" vertical="center"/>
    </xf>
    <xf numFmtId="0" fontId="1" fillId="6" borderId="21" xfId="0" applyFont="1" applyFill="1" applyBorder="1" applyAlignment="1" applyProtection="1">
      <alignment horizontal="left" vertical="center"/>
      <protection locked="0"/>
    </xf>
    <xf numFmtId="176" fontId="1" fillId="6" borderId="82" xfId="0" applyNumberFormat="1" applyFont="1" applyFill="1" applyBorder="1" applyAlignment="1" applyProtection="1">
      <alignment horizontal="distributed" vertical="center"/>
      <protection locked="0"/>
    </xf>
    <xf numFmtId="0" fontId="1" fillId="0" borderId="16" xfId="0" applyFont="1" applyFill="1" applyBorder="1" applyAlignment="1">
      <alignment horizontal="distributed" vertical="center" wrapText="1"/>
    </xf>
    <xf numFmtId="0" fontId="1" fillId="0" borderId="20" xfId="0" applyFont="1" applyFill="1" applyBorder="1" applyAlignment="1">
      <alignment horizontal="distributed" vertical="center"/>
    </xf>
    <xf numFmtId="0" fontId="1" fillId="0" borderId="17" xfId="0" applyFont="1" applyFill="1" applyBorder="1" applyAlignment="1">
      <alignment horizontal="distributed" vertical="center"/>
    </xf>
    <xf numFmtId="0" fontId="1" fillId="0" borderId="18" xfId="0" applyFont="1" applyFill="1" applyBorder="1" applyAlignment="1">
      <alignment horizontal="distributed" vertical="center"/>
    </xf>
    <xf numFmtId="0" fontId="1" fillId="0" borderId="21" xfId="0" applyFont="1" applyFill="1" applyBorder="1" applyAlignment="1">
      <alignment horizontal="distributed" vertical="center"/>
    </xf>
    <xf numFmtId="0" fontId="1" fillId="0" borderId="19" xfId="0" applyFont="1" applyFill="1" applyBorder="1" applyAlignment="1">
      <alignment horizontal="distributed" vertical="center"/>
    </xf>
    <xf numFmtId="0" fontId="1" fillId="0" borderId="100" xfId="0" applyFont="1" applyFill="1" applyBorder="1" applyAlignment="1" applyProtection="1">
      <alignment horizontal="left" vertical="center"/>
    </xf>
    <xf numFmtId="0" fontId="1" fillId="0" borderId="101" xfId="0" applyFont="1" applyFill="1" applyBorder="1" applyAlignment="1" applyProtection="1">
      <alignment horizontal="left" vertical="center"/>
    </xf>
    <xf numFmtId="0" fontId="1" fillId="0" borderId="104" xfId="0" applyFont="1" applyFill="1" applyBorder="1" applyAlignment="1" applyProtection="1">
      <alignment horizontal="left" vertical="center"/>
    </xf>
    <xf numFmtId="176" fontId="1" fillId="0" borderId="21" xfId="0" applyNumberFormat="1" applyFont="1" applyFill="1" applyBorder="1" applyAlignment="1">
      <alignment horizontal="distributed" vertical="center"/>
    </xf>
    <xf numFmtId="176" fontId="1" fillId="6" borderId="24" xfId="0" applyNumberFormat="1" applyFont="1" applyFill="1" applyBorder="1" applyAlignment="1" applyProtection="1">
      <alignment horizontal="distributed" vertical="center"/>
      <protection locked="0"/>
    </xf>
    <xf numFmtId="0" fontId="1" fillId="0" borderId="105" xfId="0" applyFont="1" applyFill="1" applyBorder="1" applyAlignment="1">
      <alignment horizontal="center" vertical="center" wrapText="1"/>
    </xf>
    <xf numFmtId="0" fontId="1" fillId="0" borderId="0" xfId="0" applyFont="1" applyFill="1" applyAlignment="1">
      <alignment horizontal="distributed" vertical="center"/>
    </xf>
    <xf numFmtId="0" fontId="1" fillId="0" borderId="20" xfId="0" applyFont="1" applyFill="1" applyBorder="1" applyAlignment="1">
      <alignment horizontal="distributed" vertical="center" wrapText="1"/>
    </xf>
    <xf numFmtId="0" fontId="1" fillId="0" borderId="17" xfId="0" applyFont="1" applyFill="1" applyBorder="1" applyAlignment="1">
      <alignment horizontal="distributed" vertical="center" wrapText="1"/>
    </xf>
    <xf numFmtId="0" fontId="1" fillId="0" borderId="18" xfId="0" applyFont="1" applyFill="1" applyBorder="1" applyAlignment="1">
      <alignment horizontal="distributed" vertical="center" wrapText="1"/>
    </xf>
    <xf numFmtId="0" fontId="1" fillId="0" borderId="21" xfId="0" applyFont="1" applyFill="1" applyBorder="1" applyAlignment="1">
      <alignment horizontal="distributed" vertical="center" wrapText="1"/>
    </xf>
    <xf numFmtId="0" fontId="1" fillId="0" borderId="19" xfId="0" applyFont="1" applyFill="1" applyBorder="1" applyAlignment="1">
      <alignment horizontal="distributed" vertical="center" wrapText="1"/>
    </xf>
    <xf numFmtId="0" fontId="1" fillId="0" borderId="27" xfId="0" applyFont="1" applyFill="1" applyBorder="1" applyAlignment="1">
      <alignment horizontal="distributed" vertical="center"/>
    </xf>
    <xf numFmtId="0" fontId="1" fillId="0" borderId="28" xfId="0" applyFont="1" applyFill="1" applyBorder="1" applyAlignment="1">
      <alignment horizontal="distributed" vertical="center"/>
    </xf>
    <xf numFmtId="0" fontId="1" fillId="0" borderId="86" xfId="0" applyFont="1" applyFill="1" applyBorder="1" applyAlignment="1">
      <alignment horizontal="distributed" vertical="center" indent="1"/>
    </xf>
    <xf numFmtId="0" fontId="1" fillId="0" borderId="20" xfId="0" applyFont="1" applyFill="1" applyBorder="1" applyAlignment="1">
      <alignment horizontal="distributed" vertical="center" indent="1"/>
    </xf>
    <xf numFmtId="0" fontId="1" fillId="0" borderId="17" xfId="0" applyFont="1" applyFill="1" applyBorder="1" applyAlignment="1">
      <alignment horizontal="distributed" vertical="center" indent="1"/>
    </xf>
    <xf numFmtId="0" fontId="1" fillId="0" borderId="78" xfId="0" applyFont="1" applyFill="1" applyBorder="1" applyAlignment="1">
      <alignment horizontal="distributed" vertical="center" indent="1"/>
    </xf>
    <xf numFmtId="0" fontId="1" fillId="0" borderId="0" xfId="0" applyFont="1" applyFill="1" applyBorder="1" applyAlignment="1">
      <alignment horizontal="distributed" vertical="center" indent="1"/>
    </xf>
    <xf numFmtId="0" fontId="1" fillId="0" borderId="28" xfId="0" applyFont="1" applyFill="1" applyBorder="1" applyAlignment="1">
      <alignment horizontal="distributed" vertical="center" indent="1"/>
    </xf>
    <xf numFmtId="0" fontId="1" fillId="0" borderId="88" xfId="0" applyFont="1" applyFill="1" applyBorder="1" applyAlignment="1">
      <alignment horizontal="distributed" vertical="center" indent="1"/>
    </xf>
    <xf numFmtId="0" fontId="1" fillId="0" borderId="21" xfId="0" applyFont="1" applyFill="1" applyBorder="1" applyAlignment="1">
      <alignment horizontal="distributed" vertical="center" indent="1"/>
    </xf>
    <xf numFmtId="0" fontId="1" fillId="0" borderId="19" xfId="0" applyFont="1" applyFill="1" applyBorder="1" applyAlignment="1">
      <alignment horizontal="distributed" vertical="center" indent="1"/>
    </xf>
    <xf numFmtId="0" fontId="1" fillId="0" borderId="100" xfId="0" applyFont="1" applyFill="1" applyBorder="1" applyAlignment="1">
      <alignment horizontal="distributed" vertical="center"/>
    </xf>
    <xf numFmtId="0" fontId="1" fillId="0" borderId="23" xfId="0" applyFont="1" applyFill="1" applyBorder="1" applyAlignment="1" applyProtection="1">
      <alignment horizontal="center" vertical="center" wrapText="1"/>
    </xf>
    <xf numFmtId="0" fontId="1" fillId="0" borderId="86" xfId="0" applyFont="1" applyFill="1" applyBorder="1" applyAlignment="1">
      <alignment horizontal="distributed" vertical="center" wrapText="1" indent="1"/>
    </xf>
    <xf numFmtId="0" fontId="1" fillId="0" borderId="20" xfId="0" applyFont="1" applyFill="1" applyBorder="1" applyAlignment="1">
      <alignment horizontal="left" vertical="center" wrapText="1"/>
    </xf>
    <xf numFmtId="179" fontId="1" fillId="6" borderId="0" xfId="0" applyNumberFormat="1" applyFont="1" applyFill="1" applyBorder="1" applyAlignment="1" applyProtection="1">
      <alignment horizontal="center" vertical="center" wrapText="1"/>
      <protection locked="0"/>
    </xf>
    <xf numFmtId="0" fontId="1" fillId="0" borderId="107" xfId="0" applyFont="1" applyFill="1" applyBorder="1" applyAlignment="1">
      <alignment horizontal="center" vertical="center"/>
    </xf>
    <xf numFmtId="0" fontId="1" fillId="0" borderId="108" xfId="0" applyFont="1" applyFill="1" applyBorder="1" applyAlignment="1">
      <alignment horizontal="center" vertical="center"/>
    </xf>
    <xf numFmtId="0" fontId="1" fillId="0" borderId="81" xfId="0" applyFont="1" applyFill="1" applyBorder="1" applyAlignment="1">
      <alignment horizontal="distributed" vertical="center" indent="1"/>
    </xf>
    <xf numFmtId="0" fontId="1" fillId="0" borderId="82" xfId="0" applyFont="1" applyFill="1" applyBorder="1" applyAlignment="1">
      <alignment horizontal="distributed" vertical="center" indent="1"/>
    </xf>
    <xf numFmtId="0" fontId="1" fillId="0" borderId="83" xfId="0" applyFont="1" applyFill="1" applyBorder="1" applyAlignment="1">
      <alignment horizontal="distributed" vertical="center" indent="1"/>
    </xf>
    <xf numFmtId="0" fontId="1" fillId="0" borderId="86" xfId="0" applyFont="1" applyFill="1" applyBorder="1" applyAlignment="1">
      <alignment horizontal="center" vertical="center" wrapText="1"/>
    </xf>
    <xf numFmtId="186" fontId="1" fillId="0" borderId="0" xfId="0" applyNumberFormat="1" applyFont="1" applyFill="1" applyBorder="1" applyAlignment="1" applyProtection="1">
      <alignment horizontal="left" vertical="center"/>
    </xf>
    <xf numFmtId="186" fontId="1" fillId="0" borderId="20" xfId="0" applyNumberFormat="1" applyFont="1" applyFill="1" applyBorder="1" applyAlignment="1" applyProtection="1">
      <alignment horizontal="left" vertical="center"/>
    </xf>
    <xf numFmtId="0" fontId="1" fillId="0" borderId="82" xfId="0" applyNumberFormat="1" applyFont="1" applyFill="1" applyBorder="1" applyAlignment="1" applyProtection="1">
      <alignment horizontal="left" vertical="center"/>
    </xf>
    <xf numFmtId="0" fontId="1" fillId="0" borderId="21" xfId="0" applyNumberFormat="1" applyFont="1" applyFill="1" applyBorder="1" applyAlignment="1" applyProtection="1">
      <alignment horizontal="left" vertical="center"/>
    </xf>
    <xf numFmtId="0" fontId="1" fillId="0" borderId="23" xfId="0" applyFont="1" applyFill="1" applyBorder="1" applyAlignment="1">
      <alignment horizontal="distributed" vertical="center" wrapText="1"/>
    </xf>
    <xf numFmtId="0" fontId="1" fillId="0" borderId="24" xfId="0" applyFont="1" applyFill="1" applyBorder="1" applyAlignment="1">
      <alignment horizontal="distributed" vertical="center" wrapText="1"/>
    </xf>
    <xf numFmtId="0" fontId="1" fillId="0" borderId="25" xfId="0" applyFont="1" applyFill="1" applyBorder="1" applyAlignment="1">
      <alignment horizontal="distributed" vertical="center" wrapText="1"/>
    </xf>
    <xf numFmtId="0" fontId="1" fillId="0" borderId="23" xfId="0" applyFont="1" applyFill="1" applyBorder="1" applyAlignment="1" applyProtection="1">
      <alignment horizontal="distributed" vertical="center" wrapText="1"/>
    </xf>
    <xf numFmtId="0" fontId="1" fillId="0" borderId="25" xfId="0" applyFont="1" applyFill="1" applyBorder="1" applyAlignment="1" applyProtection="1">
      <alignment horizontal="distributed" vertical="center"/>
    </xf>
    <xf numFmtId="0" fontId="1" fillId="0" borderId="23" xfId="0" applyFont="1" applyFill="1" applyBorder="1" applyAlignment="1" applyProtection="1">
      <alignment horizontal="distributed" vertic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5" xfId="0" applyFont="1" applyFill="1" applyBorder="1" applyAlignment="1" applyProtection="1">
      <alignment horizontal="distributed" vertical="center" wrapText="1"/>
    </xf>
    <xf numFmtId="0" fontId="1" fillId="0" borderId="20" xfId="0" applyFont="1" applyFill="1" applyBorder="1" applyAlignment="1" applyProtection="1">
      <alignment horizontal="distributed" vertical="center" indent="1"/>
    </xf>
    <xf numFmtId="0" fontId="1" fillId="0" borderId="17" xfId="0" applyFont="1" applyFill="1" applyBorder="1" applyAlignment="1" applyProtection="1">
      <alignment horizontal="distributed" vertical="center" indent="1"/>
    </xf>
    <xf numFmtId="0" fontId="1" fillId="0" borderId="18" xfId="0" applyFont="1" applyFill="1" applyBorder="1" applyAlignment="1" applyProtection="1">
      <alignment horizontal="distributed" vertical="center" indent="1"/>
    </xf>
    <xf numFmtId="0" fontId="1" fillId="0" borderId="21" xfId="0" applyFont="1" applyFill="1" applyBorder="1" applyAlignment="1" applyProtection="1">
      <alignment horizontal="distributed" vertical="center" indent="1"/>
    </xf>
    <xf numFmtId="0" fontId="1" fillId="0" borderId="19" xfId="0" applyFont="1" applyFill="1" applyBorder="1" applyAlignment="1" applyProtection="1">
      <alignment horizontal="distributed" vertical="center" indent="1"/>
    </xf>
    <xf numFmtId="0" fontId="1" fillId="5" borderId="0" xfId="0" applyFont="1" applyFill="1" applyAlignment="1" applyProtection="1">
      <alignment horizontal="left" vertical="center"/>
    </xf>
    <xf numFmtId="176" fontId="1" fillId="6" borderId="0" xfId="0" applyNumberFormat="1" applyFont="1" applyFill="1" applyAlignment="1" applyProtection="1">
      <alignment horizontal="distributed" vertical="center"/>
      <protection locked="0"/>
    </xf>
  </cellXfs>
  <cellStyles count="2">
    <cellStyle name="桁区切り" xfId="1" builtinId="6"/>
    <cellStyle name="標準" xfId="0" builtinId="0"/>
  </cellStyles>
  <dxfs count="17">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bgColor theme="0"/>
        </patternFill>
      </fill>
    </dxf>
    <dxf>
      <font>
        <color theme="0"/>
      </font>
      <fill>
        <patternFill>
          <bgColor theme="0"/>
        </patternFill>
      </fill>
    </dxf>
    <dxf>
      <font>
        <color theme="0"/>
      </font>
      <fill>
        <patternFill>
          <bgColor theme="0"/>
        </patternFill>
      </fill>
    </dxf>
    <dxf>
      <font>
        <color theme="0"/>
      </font>
      <fill>
        <patternFill patternType="solid">
          <bgColor theme="0"/>
        </patternFill>
      </fill>
    </dxf>
    <dxf>
      <font>
        <color theme="0"/>
      </font>
      <fill>
        <patternFill patternType="none">
          <bgColor auto="1"/>
        </patternFill>
      </fill>
    </dxf>
    <dxf>
      <font>
        <color theme="0"/>
      </font>
      <fill>
        <patternFill patternType="none">
          <bgColor auto="1"/>
        </patternFill>
      </fill>
    </dxf>
    <dxf>
      <border>
        <left style="thin">
          <color theme="7"/>
        </left>
        <right style="thin">
          <color theme="7"/>
        </right>
        <top style="thin">
          <color theme="7"/>
        </top>
        <bottom style="thin">
          <color theme="7"/>
        </bottom>
        <vertical/>
        <horizontal/>
      </border>
    </dxf>
    <dxf>
      <font>
        <condense val="0"/>
        <extend val="0"/>
        <color indexed="43"/>
      </font>
      <fill>
        <patternFill>
          <bgColor indexed="43"/>
        </patternFill>
      </fill>
    </dxf>
    <dxf>
      <font>
        <condense val="0"/>
        <extend val="0"/>
        <color auto="1"/>
      </font>
      <fill>
        <patternFill patternType="none">
          <bgColor indexed="65"/>
        </patternFill>
      </fill>
    </dxf>
    <dxf>
      <font>
        <b/>
        <i val="0"/>
        <condense val="0"/>
        <extend val="0"/>
        <color auto="1"/>
      </font>
    </dxf>
    <dxf>
      <font>
        <condense val="0"/>
        <extend val="0"/>
        <color auto="1"/>
      </font>
    </dxf>
    <dxf>
      <font>
        <condense val="0"/>
        <extend val="0"/>
        <color auto="1"/>
      </font>
    </dxf>
    <dxf>
      <font>
        <condense val="0"/>
        <extend val="0"/>
        <color indexed="5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J$52" lockText="1" noThreeD="1"/>
</file>

<file path=xl/ctrlProps/ctrlProp10.xml><?xml version="1.0" encoding="utf-8"?>
<formControlPr xmlns="http://schemas.microsoft.com/office/spreadsheetml/2009/9/main" objectType="CheckBox" checked="Checked" fmlaLink="$AJ$90" lockText="1" noThreeD="1"/>
</file>

<file path=xl/ctrlProps/ctrlProp11.xml><?xml version="1.0" encoding="utf-8"?>
<formControlPr xmlns="http://schemas.microsoft.com/office/spreadsheetml/2009/9/main" objectType="CheckBox" checked="Checked" fmlaLink="$AJ$91" lockText="1" noThreeD="1"/>
</file>

<file path=xl/ctrlProps/ctrlProp12.xml><?xml version="1.0" encoding="utf-8"?>
<formControlPr xmlns="http://schemas.microsoft.com/office/spreadsheetml/2009/9/main" objectType="CheckBox" checked="Checked" fmlaLink="$AJ$92" lockText="1" noThreeD="1"/>
</file>

<file path=xl/ctrlProps/ctrlProp13.xml><?xml version="1.0" encoding="utf-8"?>
<formControlPr xmlns="http://schemas.microsoft.com/office/spreadsheetml/2009/9/main" objectType="CheckBox" checked="Checked" fmlaLink="$AJ$93" lockText="1" noThreeD="1"/>
</file>

<file path=xl/ctrlProps/ctrlProp14.xml><?xml version="1.0" encoding="utf-8"?>
<formControlPr xmlns="http://schemas.microsoft.com/office/spreadsheetml/2009/9/main" objectType="CheckBox" checked="Checked" fmlaLink="$AJ$94" lockText="1" noThreeD="1"/>
</file>

<file path=xl/ctrlProps/ctrlProp15.xml><?xml version="1.0" encoding="utf-8"?>
<formControlPr xmlns="http://schemas.microsoft.com/office/spreadsheetml/2009/9/main" objectType="CheckBox" checked="Checked" fmlaLink="$AJ$95" lockText="1" noThreeD="1"/>
</file>

<file path=xl/ctrlProps/ctrlProp16.xml><?xml version="1.0" encoding="utf-8"?>
<formControlPr xmlns="http://schemas.microsoft.com/office/spreadsheetml/2009/9/main" objectType="CheckBox" checked="Checked" fmlaLink="$AK$63" lockText="1" noThreeD="1"/>
</file>

<file path=xl/ctrlProps/ctrlProp17.xml><?xml version="1.0" encoding="utf-8"?>
<formControlPr xmlns="http://schemas.microsoft.com/office/spreadsheetml/2009/9/main" objectType="CheckBox" checked="Checked" fmlaLink="$AK$64" lockText="1" noThreeD="1"/>
</file>

<file path=xl/ctrlProps/ctrlProp18.xml><?xml version="1.0" encoding="utf-8"?>
<formControlPr xmlns="http://schemas.microsoft.com/office/spreadsheetml/2009/9/main" objectType="CheckBox" checked="Checked" fmlaLink="$AL$64" lockText="1" noThreeD="1"/>
</file>

<file path=xl/ctrlProps/ctrlProp19.xml><?xml version="1.0" encoding="utf-8"?>
<formControlPr xmlns="http://schemas.microsoft.com/office/spreadsheetml/2009/9/main" objectType="CheckBox" checked="Checked" fmlaLink="$AM$64" lockText="1" noThreeD="1"/>
</file>

<file path=xl/ctrlProps/ctrlProp2.xml><?xml version="1.0" encoding="utf-8"?>
<formControlPr xmlns="http://schemas.microsoft.com/office/spreadsheetml/2009/9/main" objectType="CheckBox" checked="Checked" fmlaLink="$AJ$63" lockText="1" noThreeD="1"/>
</file>

<file path=xl/ctrlProps/ctrlProp20.xml><?xml version="1.0" encoding="utf-8"?>
<formControlPr xmlns="http://schemas.microsoft.com/office/spreadsheetml/2009/9/main" objectType="CheckBox" checked="Checked" fmlaLink="$AK$65" lockText="1" noThreeD="1"/>
</file>

<file path=xl/ctrlProps/ctrlProp21.xml><?xml version="1.0" encoding="utf-8"?>
<formControlPr xmlns="http://schemas.microsoft.com/office/spreadsheetml/2009/9/main" objectType="CheckBox" checked="Checked" fmlaLink="$AL$65" lockText="1" noThreeD="1"/>
</file>

<file path=xl/ctrlProps/ctrlProp22.xml><?xml version="1.0" encoding="utf-8"?>
<formControlPr xmlns="http://schemas.microsoft.com/office/spreadsheetml/2009/9/main" objectType="CheckBox" checked="Checked" fmlaLink="$AM$65" lockText="1" noThreeD="1"/>
</file>

<file path=xl/ctrlProps/ctrlProp23.xml><?xml version="1.0" encoding="utf-8"?>
<formControlPr xmlns="http://schemas.microsoft.com/office/spreadsheetml/2009/9/main" objectType="CheckBox" checked="Checked" fmlaLink="$AK$66" lockText="1" noThreeD="1"/>
</file>

<file path=xl/ctrlProps/ctrlProp24.xml><?xml version="1.0" encoding="utf-8"?>
<formControlPr xmlns="http://schemas.microsoft.com/office/spreadsheetml/2009/9/main" objectType="CheckBox" checked="Checked" fmlaLink="$AL$66" lockText="1" noThreeD="1"/>
</file>

<file path=xl/ctrlProps/ctrlProp25.xml><?xml version="1.0" encoding="utf-8"?>
<formControlPr xmlns="http://schemas.microsoft.com/office/spreadsheetml/2009/9/main" objectType="CheckBox" checked="Checked" fmlaLink="$AM$66" lockText="1" noThreeD="1"/>
</file>

<file path=xl/ctrlProps/ctrlProp26.xml><?xml version="1.0" encoding="utf-8"?>
<formControlPr xmlns="http://schemas.microsoft.com/office/spreadsheetml/2009/9/main" objectType="CheckBox" checked="Checked" fmlaLink="$AK$68" lockText="1" noThreeD="1"/>
</file>

<file path=xl/ctrlProps/ctrlProp27.xml><?xml version="1.0" encoding="utf-8"?>
<formControlPr xmlns="http://schemas.microsoft.com/office/spreadsheetml/2009/9/main" objectType="CheckBox" checked="Checked" fmlaLink="$AL$68" lockText="1" noThreeD="1"/>
</file>

<file path=xl/ctrlProps/ctrlProp28.xml><?xml version="1.0" encoding="utf-8"?>
<formControlPr xmlns="http://schemas.microsoft.com/office/spreadsheetml/2009/9/main" objectType="CheckBox" checked="Checked" fmlaLink="$AM$68" lockText="1" noThreeD="1"/>
</file>

<file path=xl/ctrlProps/ctrlProp29.xml><?xml version="1.0" encoding="utf-8"?>
<formControlPr xmlns="http://schemas.microsoft.com/office/spreadsheetml/2009/9/main" objectType="CheckBox" checked="Checked" fmlaLink="$AK$69" lockText="1" noThreeD="1"/>
</file>

<file path=xl/ctrlProps/ctrlProp3.xml><?xml version="1.0" encoding="utf-8"?>
<formControlPr xmlns="http://schemas.microsoft.com/office/spreadsheetml/2009/9/main" objectType="CheckBox" checked="Checked" fmlaLink="$AJ$68" lockText="1" noThreeD="1"/>
</file>

<file path=xl/ctrlProps/ctrlProp30.xml><?xml version="1.0" encoding="utf-8"?>
<formControlPr xmlns="http://schemas.microsoft.com/office/spreadsheetml/2009/9/main" objectType="CheckBox" checked="Checked" fmlaLink="$AL$69" lockText="1" noThreeD="1"/>
</file>

<file path=xl/ctrlProps/ctrlProp31.xml><?xml version="1.0" encoding="utf-8"?>
<formControlPr xmlns="http://schemas.microsoft.com/office/spreadsheetml/2009/9/main" objectType="CheckBox" checked="Checked" fmlaLink="$AM$69" lockText="1" noThreeD="1"/>
</file>

<file path=xl/ctrlProps/ctrlProp32.xml><?xml version="1.0" encoding="utf-8"?>
<formControlPr xmlns="http://schemas.microsoft.com/office/spreadsheetml/2009/9/main" objectType="CheckBox" checked="Checked" fmlaLink="$AK$70" lockText="1" noThreeD="1"/>
</file>

<file path=xl/ctrlProps/ctrlProp33.xml><?xml version="1.0" encoding="utf-8"?>
<formControlPr xmlns="http://schemas.microsoft.com/office/spreadsheetml/2009/9/main" objectType="CheckBox" checked="Checked" fmlaLink="$AL$70" lockText="1" noThreeD="1"/>
</file>

<file path=xl/ctrlProps/ctrlProp34.xml><?xml version="1.0" encoding="utf-8"?>
<formControlPr xmlns="http://schemas.microsoft.com/office/spreadsheetml/2009/9/main" objectType="CheckBox" checked="Checked" fmlaLink="$AM$70" lockText="1" noThreeD="1"/>
</file>

<file path=xl/ctrlProps/ctrlProp35.xml><?xml version="1.0" encoding="utf-8"?>
<formControlPr xmlns="http://schemas.microsoft.com/office/spreadsheetml/2009/9/main" objectType="CheckBox" checked="Checked" fmlaLink="$AL$63" lockText="1" noThreeD="1"/>
</file>

<file path=xl/ctrlProps/ctrlProp36.xml><?xml version="1.0" encoding="utf-8"?>
<formControlPr xmlns="http://schemas.microsoft.com/office/spreadsheetml/2009/9/main" objectType="Drop" dropLines="5" dropStyle="combo" dx="16" fmlaLink="$AJ$40" fmlaRange="$AB$42:$AB$46" noThreeD="1" val="0"/>
</file>

<file path=xl/ctrlProps/ctrlProp4.xml><?xml version="1.0" encoding="utf-8"?>
<formControlPr xmlns="http://schemas.microsoft.com/office/spreadsheetml/2009/9/main" objectType="CheckBox" checked="Checked" fmlaLink="$AJ$64" lockText="1" noThreeD="1"/>
</file>

<file path=xl/ctrlProps/ctrlProp5.xml><?xml version="1.0" encoding="utf-8"?>
<formControlPr xmlns="http://schemas.microsoft.com/office/spreadsheetml/2009/9/main" objectType="CheckBox" checked="Checked" fmlaLink="$AJ$65" lockText="1" noThreeD="1"/>
</file>

<file path=xl/ctrlProps/ctrlProp6.xml><?xml version="1.0" encoding="utf-8"?>
<formControlPr xmlns="http://schemas.microsoft.com/office/spreadsheetml/2009/9/main" objectType="CheckBox" checked="Checked" fmlaLink="$AJ$66" lockText="1" noThreeD="1"/>
</file>

<file path=xl/ctrlProps/ctrlProp7.xml><?xml version="1.0" encoding="utf-8"?>
<formControlPr xmlns="http://schemas.microsoft.com/office/spreadsheetml/2009/9/main" objectType="CheckBox" checked="Checked" fmlaLink="$AK$67" lockText="1" noThreeD="1"/>
</file>

<file path=xl/ctrlProps/ctrlProp8.xml><?xml version="1.0" encoding="utf-8"?>
<formControlPr xmlns="http://schemas.microsoft.com/office/spreadsheetml/2009/9/main" objectType="CheckBox" checked="Checked" fmlaLink="$AJ$69" lockText="1" noThreeD="1"/>
</file>

<file path=xl/ctrlProps/ctrlProp9.xml><?xml version="1.0" encoding="utf-8"?>
<formControlPr xmlns="http://schemas.microsoft.com/office/spreadsheetml/2009/9/main" objectType="CheckBox" checked="Checked" fmlaLink="$AJ$7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51</xdr:row>
          <xdr:rowOff>28575</xdr:rowOff>
        </xdr:from>
        <xdr:to>
          <xdr:col>25</xdr:col>
          <xdr:colOff>0</xdr:colOff>
          <xdr:row>52</xdr:row>
          <xdr:rowOff>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工事施工場所が申込者住所と同じ時は、チェックする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62</xdr:row>
          <xdr:rowOff>9525</xdr:rowOff>
        </xdr:from>
        <xdr:to>
          <xdr:col>14</xdr:col>
          <xdr:colOff>209550</xdr:colOff>
          <xdr:row>63</xdr:row>
          <xdr:rowOff>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分岐工事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38100</xdr:rowOff>
        </xdr:from>
        <xdr:to>
          <xdr:col>14</xdr:col>
          <xdr:colOff>238125</xdr:colOff>
          <xdr:row>68</xdr:row>
          <xdr:rowOff>9525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ＶＰ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19050</xdr:rowOff>
        </xdr:from>
        <xdr:to>
          <xdr:col>15</xdr:col>
          <xdr:colOff>19050</xdr:colOff>
          <xdr:row>63</xdr:row>
          <xdr:rowOff>228600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ＰＰ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19050</xdr:rowOff>
        </xdr:from>
        <xdr:to>
          <xdr:col>15</xdr:col>
          <xdr:colOff>133350</xdr:colOff>
          <xdr:row>64</xdr:row>
          <xdr:rowOff>228600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ＳＧＰ－ＶＢ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65</xdr:row>
          <xdr:rowOff>19050</xdr:rowOff>
        </xdr:from>
        <xdr:to>
          <xdr:col>14</xdr:col>
          <xdr:colOff>209550</xdr:colOff>
          <xdr:row>66</xdr:row>
          <xdr:rowOff>9525</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ＸＰＥＰ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28575</xdr:rowOff>
        </xdr:from>
        <xdr:to>
          <xdr:col>19</xdr:col>
          <xdr:colOff>0</xdr:colOff>
          <xdr:row>67</xdr:row>
          <xdr:rowOff>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ヘッダ配管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68</xdr:row>
          <xdr:rowOff>38100</xdr:rowOff>
        </xdr:from>
        <xdr:to>
          <xdr:col>14</xdr:col>
          <xdr:colOff>161925</xdr:colOff>
          <xdr:row>69</xdr:row>
          <xdr:rowOff>9525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不凍水抜栓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69</xdr:row>
          <xdr:rowOff>38100</xdr:rowOff>
        </xdr:from>
        <xdr:to>
          <xdr:col>14</xdr:col>
          <xdr:colOff>85725</xdr:colOff>
          <xdr:row>70</xdr:row>
          <xdr:rowOff>9525</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不凍水栓柱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28575</xdr:rowOff>
        </xdr:from>
        <xdr:to>
          <xdr:col>18</xdr:col>
          <xdr:colOff>38100</xdr:colOff>
          <xdr:row>90</xdr:row>
          <xdr:rowOff>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止水栓オフセットは、正確か？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21</xdr:col>
          <xdr:colOff>180975</xdr:colOff>
          <xdr:row>90</xdr:row>
          <xdr:rowOff>209550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メータの位置は、よいか？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21</xdr:col>
          <xdr:colOff>85725</xdr:colOff>
          <xdr:row>91</xdr:row>
          <xdr:rowOff>209550</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ウォータハンマは、起こらないか？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92</xdr:row>
          <xdr:rowOff>0</xdr:rowOff>
        </xdr:from>
        <xdr:to>
          <xdr:col>19</xdr:col>
          <xdr:colOff>152400</xdr:colOff>
          <xdr:row>92</xdr:row>
          <xdr:rowOff>209550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道路復旧は、行われているか？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20</xdr:col>
          <xdr:colOff>76200</xdr:colOff>
          <xdr:row>93</xdr:row>
          <xdr:rowOff>209550</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特殊機器の型式承認は、あるか？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94</xdr:row>
          <xdr:rowOff>0</xdr:rowOff>
        </xdr:from>
        <xdr:to>
          <xdr:col>20</xdr:col>
          <xdr:colOff>76200</xdr:colOff>
          <xdr:row>94</xdr:row>
          <xdr:rowOff>209550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工事写真は、あるか？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62</xdr:row>
          <xdr:rowOff>28575</xdr:rowOff>
        </xdr:from>
        <xdr:to>
          <xdr:col>19</xdr:col>
          <xdr:colOff>0</xdr:colOff>
          <xdr:row>63</xdr:row>
          <xdr:rowOff>0</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ﾒｰﾀ設置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63</xdr:row>
          <xdr:rowOff>19050</xdr:rowOff>
        </xdr:from>
        <xdr:to>
          <xdr:col>18</xdr:col>
          <xdr:colOff>66675</xdr:colOff>
          <xdr:row>63</xdr:row>
          <xdr:rowOff>228600</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63</xdr:row>
          <xdr:rowOff>19050</xdr:rowOff>
        </xdr:from>
        <xdr:to>
          <xdr:col>21</xdr:col>
          <xdr:colOff>104775</xdr:colOff>
          <xdr:row>63</xdr:row>
          <xdr:rowOff>228600</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63</xdr:row>
          <xdr:rowOff>19050</xdr:rowOff>
        </xdr:from>
        <xdr:to>
          <xdr:col>24</xdr:col>
          <xdr:colOff>142875</xdr:colOff>
          <xdr:row>63</xdr:row>
          <xdr:rowOff>228600</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64</xdr:row>
          <xdr:rowOff>19050</xdr:rowOff>
        </xdr:from>
        <xdr:to>
          <xdr:col>18</xdr:col>
          <xdr:colOff>66675</xdr:colOff>
          <xdr:row>64</xdr:row>
          <xdr:rowOff>228600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64</xdr:row>
          <xdr:rowOff>19050</xdr:rowOff>
        </xdr:from>
        <xdr:to>
          <xdr:col>21</xdr:col>
          <xdr:colOff>104775</xdr:colOff>
          <xdr:row>64</xdr:row>
          <xdr:rowOff>228600</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19050</xdr:rowOff>
        </xdr:from>
        <xdr:to>
          <xdr:col>24</xdr:col>
          <xdr:colOff>142875</xdr:colOff>
          <xdr:row>64</xdr:row>
          <xdr:rowOff>228600</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65</xdr:row>
          <xdr:rowOff>19050</xdr:rowOff>
        </xdr:from>
        <xdr:to>
          <xdr:col>18</xdr:col>
          <xdr:colOff>66675</xdr:colOff>
          <xdr:row>65</xdr:row>
          <xdr:rowOff>228600</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65</xdr:row>
          <xdr:rowOff>19050</xdr:rowOff>
        </xdr:from>
        <xdr:to>
          <xdr:col>21</xdr:col>
          <xdr:colOff>104775</xdr:colOff>
          <xdr:row>65</xdr:row>
          <xdr:rowOff>228600</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65</xdr:row>
          <xdr:rowOff>19050</xdr:rowOff>
        </xdr:from>
        <xdr:to>
          <xdr:col>24</xdr:col>
          <xdr:colOff>142875</xdr:colOff>
          <xdr:row>65</xdr:row>
          <xdr:rowOff>228600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38100</xdr:rowOff>
        </xdr:from>
        <xdr:to>
          <xdr:col>18</xdr:col>
          <xdr:colOff>66675</xdr:colOff>
          <xdr:row>68</xdr:row>
          <xdr:rowOff>9525</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67</xdr:row>
          <xdr:rowOff>38100</xdr:rowOff>
        </xdr:from>
        <xdr:to>
          <xdr:col>21</xdr:col>
          <xdr:colOff>104775</xdr:colOff>
          <xdr:row>68</xdr:row>
          <xdr:rowOff>9525</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67</xdr:row>
          <xdr:rowOff>38100</xdr:rowOff>
        </xdr:from>
        <xdr:to>
          <xdr:col>24</xdr:col>
          <xdr:colOff>142875</xdr:colOff>
          <xdr:row>68</xdr:row>
          <xdr:rowOff>9525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68</xdr:row>
          <xdr:rowOff>38100</xdr:rowOff>
        </xdr:from>
        <xdr:to>
          <xdr:col>18</xdr:col>
          <xdr:colOff>66675</xdr:colOff>
          <xdr:row>69</xdr:row>
          <xdr:rowOff>9525</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68</xdr:row>
          <xdr:rowOff>38100</xdr:rowOff>
        </xdr:from>
        <xdr:to>
          <xdr:col>21</xdr:col>
          <xdr:colOff>104775</xdr:colOff>
          <xdr:row>69</xdr:row>
          <xdr:rowOff>9525</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68</xdr:row>
          <xdr:rowOff>38100</xdr:rowOff>
        </xdr:from>
        <xdr:to>
          <xdr:col>24</xdr:col>
          <xdr:colOff>142875</xdr:colOff>
          <xdr:row>69</xdr:row>
          <xdr:rowOff>9525</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69</xdr:row>
          <xdr:rowOff>38100</xdr:rowOff>
        </xdr:from>
        <xdr:to>
          <xdr:col>18</xdr:col>
          <xdr:colOff>66675</xdr:colOff>
          <xdr:row>70</xdr:row>
          <xdr:rowOff>9525</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69</xdr:row>
          <xdr:rowOff>38100</xdr:rowOff>
        </xdr:from>
        <xdr:to>
          <xdr:col>21</xdr:col>
          <xdr:colOff>104775</xdr:colOff>
          <xdr:row>70</xdr:row>
          <xdr:rowOff>9525</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69</xdr:row>
          <xdr:rowOff>38100</xdr:rowOff>
        </xdr:from>
        <xdr:to>
          <xdr:col>24</xdr:col>
          <xdr:colOff>142875</xdr:colOff>
          <xdr:row>70</xdr:row>
          <xdr:rowOff>9525</xdr:rowOff>
        </xdr:to>
        <xdr:sp macro="" textlink="">
          <xdr:nvSpPr>
            <xdr:cNvPr id="6225" name="Check Box 81" hidden="1">
              <a:extLst>
                <a:ext uri="{63B3BB69-23CF-44E3-9099-C40C66FF867C}">
                  <a14:compatExt spid="_x0000_s6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62</xdr:row>
          <xdr:rowOff>28575</xdr:rowOff>
        </xdr:from>
        <xdr:to>
          <xdr:col>22</xdr:col>
          <xdr:colOff>104775</xdr:colOff>
          <xdr:row>63</xdr:row>
          <xdr:rowOff>0</xdr:rowOff>
        </xdr:to>
        <xdr:sp macro="" textlink="">
          <xdr:nvSpPr>
            <xdr:cNvPr id="6229" name="Check Box 85" hidden="1">
              <a:extLst>
                <a:ext uri="{63B3BB69-23CF-44E3-9099-C40C66FF867C}">
                  <a14:compatExt spid="_x0000_s6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止水栓設置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9525</xdr:rowOff>
        </xdr:from>
        <xdr:to>
          <xdr:col>18</xdr:col>
          <xdr:colOff>9525</xdr:colOff>
          <xdr:row>30</xdr:row>
          <xdr:rowOff>228600</xdr:rowOff>
        </xdr:to>
        <xdr:sp macro="" textlink="">
          <xdr:nvSpPr>
            <xdr:cNvPr id="6231" name="Drop Down 87"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142874</xdr:colOff>
      <xdr:row>19</xdr:row>
      <xdr:rowOff>53727</xdr:rowOff>
    </xdr:from>
    <xdr:ext cx="4829175" cy="1692771"/>
    <xdr:sp macro="" textlink="">
      <xdr:nvSpPr>
        <xdr:cNvPr id="2" name="テキスト ボックス 1"/>
        <xdr:cNvSpPr txBox="1"/>
      </xdr:nvSpPr>
      <xdr:spPr>
        <a:xfrm rot="19697860">
          <a:off x="1352549" y="3511302"/>
          <a:ext cx="4829175" cy="1692771"/>
        </a:xfrm>
        <a:prstGeom prst="rect">
          <a:avLst/>
        </a:prstGeom>
        <a:noFill/>
        <a:ln w="9525" cmpd="sng">
          <a:solidFill>
            <a:schemeClr val="lt1">
              <a:shade val="50000"/>
              <a:alpha val="33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9600">
              <a:solidFill>
                <a:schemeClr val="bg1">
                  <a:lumMod val="85000"/>
                </a:schemeClr>
              </a:solidFill>
              <a:latin typeface="AR P勘亭流H" panose="020B0600010101010101" pitchFamily="50" charset="-128"/>
              <a:ea typeface="AR P勘亭流H" panose="020B0600010101010101" pitchFamily="50" charset="-128"/>
            </a:rPr>
            <a:t>SAMPLE</a:t>
          </a:r>
          <a:endParaRPr kumimoji="1" lang="ja-JP" altLang="en-US" sz="9600">
            <a:solidFill>
              <a:schemeClr val="bg1">
                <a:lumMod val="85000"/>
              </a:schemeClr>
            </a:solidFill>
            <a:latin typeface="AR P勘亭流H" panose="020B0600010101010101" pitchFamily="50" charset="-128"/>
            <a:ea typeface="AR P勘亭流H" panose="020B0600010101010101"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133351</xdr:colOff>
      <xdr:row>26</xdr:row>
      <xdr:rowOff>0</xdr:rowOff>
    </xdr:from>
    <xdr:ext cx="4829175" cy="1692771"/>
    <xdr:sp macro="" textlink="">
      <xdr:nvSpPr>
        <xdr:cNvPr id="2" name="テキスト ボックス 1"/>
        <xdr:cNvSpPr txBox="1"/>
      </xdr:nvSpPr>
      <xdr:spPr>
        <a:xfrm rot="19697860">
          <a:off x="1162051" y="4733925"/>
          <a:ext cx="4829175" cy="1692771"/>
        </a:xfrm>
        <a:prstGeom prst="rect">
          <a:avLst/>
        </a:prstGeom>
        <a:noFill/>
        <a:ln w="9525" cmpd="sng">
          <a:solidFill>
            <a:schemeClr val="lt1">
              <a:shade val="50000"/>
              <a:alpha val="33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9600">
              <a:solidFill>
                <a:schemeClr val="bg1">
                  <a:lumMod val="85000"/>
                </a:schemeClr>
              </a:solidFill>
              <a:latin typeface="AR P勘亭流H" panose="020B0600010101010101" pitchFamily="50" charset="-128"/>
              <a:ea typeface="AR P勘亭流H" panose="020B0600010101010101" pitchFamily="50" charset="-128"/>
            </a:rPr>
            <a:t>SAMPLE</a:t>
          </a:r>
          <a:endParaRPr kumimoji="1" lang="ja-JP" altLang="en-US" sz="9600">
            <a:solidFill>
              <a:schemeClr val="bg1">
                <a:lumMod val="85000"/>
              </a:schemeClr>
            </a:solidFill>
            <a:latin typeface="AR P勘亭流H" panose="020B0600010101010101" pitchFamily="50" charset="-128"/>
            <a:ea typeface="AR P勘亭流H" panose="020B0600010101010101"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47626</xdr:colOff>
      <xdr:row>21</xdr:row>
      <xdr:rowOff>95250</xdr:rowOff>
    </xdr:from>
    <xdr:ext cx="4829175" cy="1692771"/>
    <xdr:sp macro="" textlink="">
      <xdr:nvSpPr>
        <xdr:cNvPr id="2" name="テキスト ボックス 1"/>
        <xdr:cNvSpPr txBox="1"/>
      </xdr:nvSpPr>
      <xdr:spPr>
        <a:xfrm rot="19697860">
          <a:off x="1076326" y="4248150"/>
          <a:ext cx="4829175" cy="1692771"/>
        </a:xfrm>
        <a:prstGeom prst="rect">
          <a:avLst/>
        </a:prstGeom>
        <a:noFill/>
        <a:ln w="9525" cmpd="sng">
          <a:solidFill>
            <a:schemeClr val="lt1">
              <a:shade val="50000"/>
              <a:alpha val="33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9600">
              <a:solidFill>
                <a:schemeClr val="bg1">
                  <a:lumMod val="85000"/>
                </a:schemeClr>
              </a:solidFill>
              <a:latin typeface="AR P勘亭流H" panose="020B0600010101010101" pitchFamily="50" charset="-128"/>
              <a:ea typeface="AR P勘亭流H" panose="020B0600010101010101" pitchFamily="50" charset="-128"/>
            </a:rPr>
            <a:t>SAMPLE</a:t>
          </a:r>
          <a:endParaRPr kumimoji="1" lang="ja-JP" altLang="en-US" sz="9600">
            <a:solidFill>
              <a:schemeClr val="bg1">
                <a:lumMod val="85000"/>
              </a:schemeClr>
            </a:solidFill>
            <a:latin typeface="AR P勘亭流H" panose="020B0600010101010101" pitchFamily="50" charset="-128"/>
            <a:ea typeface="AR P勘亭流H" panose="020B0600010101010101"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16</xdr:col>
      <xdr:colOff>76200</xdr:colOff>
      <xdr:row>16</xdr:row>
      <xdr:rowOff>85725</xdr:rowOff>
    </xdr:from>
    <xdr:ext cx="4829175" cy="1692771"/>
    <xdr:sp macro="" textlink="">
      <xdr:nvSpPr>
        <xdr:cNvPr id="2" name="テキスト ボックス 1"/>
        <xdr:cNvSpPr txBox="1"/>
      </xdr:nvSpPr>
      <xdr:spPr>
        <a:xfrm rot="19697860">
          <a:off x="2828925" y="3000375"/>
          <a:ext cx="4829175" cy="1692771"/>
        </a:xfrm>
        <a:prstGeom prst="rect">
          <a:avLst/>
        </a:prstGeom>
        <a:noFill/>
        <a:ln w="9525" cmpd="sng">
          <a:solidFill>
            <a:schemeClr val="lt1">
              <a:shade val="50000"/>
              <a:alpha val="33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9600">
              <a:solidFill>
                <a:schemeClr val="bg1">
                  <a:lumMod val="85000"/>
                </a:schemeClr>
              </a:solidFill>
              <a:latin typeface="AR P勘亭流H" panose="020B0600010101010101" pitchFamily="50" charset="-128"/>
              <a:ea typeface="AR P勘亭流H" panose="020B0600010101010101" pitchFamily="50" charset="-128"/>
            </a:rPr>
            <a:t>SAMPLE</a:t>
          </a:r>
          <a:endParaRPr kumimoji="1" lang="ja-JP" altLang="en-US" sz="9600">
            <a:solidFill>
              <a:schemeClr val="bg1">
                <a:lumMod val="85000"/>
              </a:schemeClr>
            </a:solidFill>
            <a:latin typeface="AR P勘亭流H" panose="020B0600010101010101" pitchFamily="50" charset="-128"/>
            <a:ea typeface="AR P勘亭流H" panose="020B0600010101010101"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19049</xdr:colOff>
      <xdr:row>23</xdr:row>
      <xdr:rowOff>1</xdr:rowOff>
    </xdr:from>
    <xdr:ext cx="4829175" cy="1692771"/>
    <xdr:sp macro="" textlink="">
      <xdr:nvSpPr>
        <xdr:cNvPr id="2" name="テキスト ボックス 1"/>
        <xdr:cNvSpPr txBox="1"/>
      </xdr:nvSpPr>
      <xdr:spPr>
        <a:xfrm rot="19697860">
          <a:off x="1219199" y="5172076"/>
          <a:ext cx="4829175" cy="1692771"/>
        </a:xfrm>
        <a:prstGeom prst="rect">
          <a:avLst/>
        </a:prstGeom>
        <a:noFill/>
        <a:ln w="9525" cmpd="sng">
          <a:solidFill>
            <a:schemeClr val="lt1">
              <a:shade val="50000"/>
              <a:alpha val="33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9600">
              <a:solidFill>
                <a:schemeClr val="bg1">
                  <a:lumMod val="85000"/>
                </a:schemeClr>
              </a:solidFill>
              <a:latin typeface="AR P勘亭流H" panose="020B0600010101010101" pitchFamily="50" charset="-128"/>
              <a:ea typeface="AR P勘亭流H" panose="020B0600010101010101" pitchFamily="50" charset="-128"/>
            </a:rPr>
            <a:t>SAMPLE</a:t>
          </a:r>
          <a:endParaRPr kumimoji="1" lang="ja-JP" altLang="en-US" sz="9600">
            <a:solidFill>
              <a:schemeClr val="bg1">
                <a:lumMod val="85000"/>
              </a:schemeClr>
            </a:solidFill>
            <a:latin typeface="AR P勘亭流H" panose="020B0600010101010101" pitchFamily="50" charset="-128"/>
            <a:ea typeface="AR P勘亭流H" panose="020B0600010101010101"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13147"/>
  <sheetViews>
    <sheetView showGridLines="0" showRowColHeaders="0" tabSelected="1" workbookViewId="0">
      <selection activeCell="AS14" sqref="AS14"/>
    </sheetView>
  </sheetViews>
  <sheetFormatPr defaultRowHeight="13.5"/>
  <cols>
    <col min="1" max="12" width="3.125" style="1" customWidth="1"/>
    <col min="13" max="26" width="3.25" style="1" customWidth="1"/>
    <col min="27" max="27" width="5.75" style="1" customWidth="1"/>
    <col min="28" max="28" width="16.25" style="1" customWidth="1"/>
    <col min="29" max="31" width="5.25" style="1" bestFit="1" customWidth="1"/>
    <col min="32" max="35" width="8.875" style="1" customWidth="1"/>
    <col min="36" max="37" width="8.875" style="1" hidden="1" customWidth="1"/>
    <col min="38" max="39" width="9.125" style="1" hidden="1" customWidth="1"/>
    <col min="40" max="44" width="9" style="1" hidden="1" customWidth="1"/>
    <col min="45" max="45" width="9" style="1" customWidth="1"/>
    <col min="46" max="16384" width="9" style="1"/>
  </cols>
  <sheetData>
    <row r="1" spans="2:28" ht="14.25" thickBot="1">
      <c r="AB1" s="284" t="s">
        <v>488</v>
      </c>
    </row>
    <row r="2" spans="2:28" ht="18.75">
      <c r="B2" s="437" t="s">
        <v>494</v>
      </c>
      <c r="C2" s="438"/>
      <c r="D2" s="438"/>
      <c r="E2" s="438"/>
      <c r="F2" s="438"/>
      <c r="G2" s="438"/>
      <c r="H2" s="438"/>
      <c r="I2" s="438"/>
      <c r="J2" s="438"/>
      <c r="K2" s="438"/>
      <c r="L2" s="438"/>
      <c r="M2" s="438"/>
      <c r="N2" s="438"/>
      <c r="O2" s="438"/>
      <c r="P2" s="438"/>
      <c r="Q2" s="438"/>
      <c r="R2" s="438"/>
      <c r="S2" s="438"/>
      <c r="T2" s="438"/>
      <c r="U2" s="438"/>
      <c r="V2" s="438"/>
      <c r="W2" s="438"/>
      <c r="X2" s="438"/>
      <c r="Y2" s="438"/>
      <c r="Z2" s="439"/>
      <c r="AB2" s="285" t="s">
        <v>542</v>
      </c>
    </row>
    <row r="3" spans="2:28">
      <c r="B3" s="4"/>
      <c r="Z3" s="5"/>
    </row>
    <row r="4" spans="2:28" ht="33.75" customHeight="1">
      <c r="B4" s="440" t="s">
        <v>539</v>
      </c>
      <c r="C4" s="412"/>
      <c r="D4" s="412"/>
      <c r="E4" s="412"/>
      <c r="F4" s="412"/>
      <c r="G4" s="412"/>
      <c r="H4" s="412"/>
      <c r="I4" s="412"/>
      <c r="J4" s="412"/>
      <c r="K4" s="412"/>
      <c r="L4" s="412"/>
      <c r="M4" s="412"/>
      <c r="N4" s="412"/>
      <c r="O4" s="412"/>
      <c r="P4" s="412"/>
      <c r="Q4" s="412"/>
      <c r="R4" s="412"/>
      <c r="S4" s="412"/>
      <c r="T4" s="412"/>
      <c r="U4" s="412"/>
      <c r="V4" s="412"/>
      <c r="W4" s="412"/>
      <c r="X4" s="412"/>
      <c r="Y4" s="412"/>
      <c r="Z4" s="441"/>
      <c r="AA4" s="411" t="s">
        <v>544</v>
      </c>
      <c r="AB4" s="179" t="s">
        <v>543</v>
      </c>
    </row>
    <row r="5" spans="2:28">
      <c r="B5" s="4"/>
      <c r="Z5" s="5"/>
    </row>
    <row r="6" spans="2:28" ht="13.5" customHeight="1">
      <c r="B6" s="440" t="s">
        <v>2</v>
      </c>
      <c r="C6" s="412"/>
      <c r="D6" s="412"/>
      <c r="E6" s="412"/>
      <c r="F6" s="412"/>
      <c r="G6" s="412"/>
      <c r="H6" s="412"/>
      <c r="I6" s="412"/>
      <c r="J6" s="412"/>
      <c r="K6" s="412"/>
      <c r="L6" s="412"/>
      <c r="M6" s="412"/>
      <c r="N6" s="412"/>
      <c r="O6" s="412"/>
      <c r="P6" s="412"/>
      <c r="Q6" s="412"/>
      <c r="R6" s="412"/>
      <c r="S6" s="412"/>
      <c r="T6" s="412"/>
      <c r="U6" s="412"/>
      <c r="V6" s="412"/>
      <c r="W6" s="412"/>
      <c r="X6" s="412"/>
      <c r="Y6" s="412"/>
      <c r="Z6" s="441"/>
    </row>
    <row r="7" spans="2:28" ht="12.75" customHeight="1">
      <c r="B7" s="440" t="s">
        <v>3</v>
      </c>
      <c r="C7" s="412"/>
      <c r="D7" s="412"/>
      <c r="E7" s="412"/>
      <c r="F7" s="412"/>
      <c r="G7" s="412"/>
      <c r="H7" s="412"/>
      <c r="I7" s="412"/>
      <c r="J7" s="412"/>
      <c r="K7" s="412"/>
      <c r="L7" s="412"/>
      <c r="M7" s="412"/>
      <c r="N7" s="412"/>
      <c r="O7" s="412"/>
      <c r="P7" s="412"/>
      <c r="Q7" s="412"/>
      <c r="R7" s="412"/>
      <c r="S7" s="412"/>
      <c r="T7" s="412"/>
      <c r="U7" s="412"/>
      <c r="V7" s="412"/>
      <c r="W7" s="412"/>
      <c r="X7" s="412"/>
      <c r="Y7" s="412"/>
      <c r="Z7" s="441"/>
    </row>
    <row r="8" spans="2:28" ht="13.5" customHeight="1">
      <c r="B8" s="440" t="s">
        <v>519</v>
      </c>
      <c r="C8" s="412"/>
      <c r="D8" s="412"/>
      <c r="E8" s="412"/>
      <c r="F8" s="412"/>
      <c r="G8" s="412"/>
      <c r="H8" s="412"/>
      <c r="I8" s="412"/>
      <c r="J8" s="412"/>
      <c r="K8" s="412"/>
      <c r="L8" s="412"/>
      <c r="M8" s="412"/>
      <c r="N8" s="412"/>
      <c r="O8" s="412"/>
      <c r="P8" s="412"/>
      <c r="Q8" s="412"/>
      <c r="R8" s="412"/>
      <c r="S8" s="412"/>
      <c r="T8" s="412"/>
      <c r="U8" s="412"/>
      <c r="V8" s="412"/>
      <c r="W8" s="412"/>
      <c r="X8" s="412"/>
      <c r="Y8" s="412"/>
      <c r="Z8" s="441"/>
    </row>
    <row r="9" spans="2:28" ht="13.5" customHeight="1">
      <c r="B9" s="18" t="s">
        <v>274</v>
      </c>
      <c r="C9" s="164" t="s">
        <v>275</v>
      </c>
      <c r="D9" s="19"/>
      <c r="E9" s="19"/>
      <c r="F9" s="19"/>
      <c r="G9" s="19"/>
      <c r="H9" s="19"/>
      <c r="I9" s="19"/>
      <c r="J9" s="19"/>
      <c r="K9" s="19"/>
      <c r="L9" s="19"/>
      <c r="M9" s="19"/>
      <c r="N9" s="19"/>
      <c r="O9" s="19"/>
      <c r="P9" s="19"/>
      <c r="Q9" s="19"/>
      <c r="R9" s="19"/>
      <c r="S9" s="19"/>
      <c r="T9" s="19"/>
      <c r="U9" s="19"/>
      <c r="V9" s="19"/>
      <c r="W9" s="19"/>
      <c r="X9" s="19"/>
      <c r="Y9" s="19"/>
      <c r="Z9" s="20"/>
    </row>
    <row r="10" spans="2:28" ht="13.5" customHeight="1">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2:28">
      <c r="B11" s="4"/>
      <c r="C11" s="1" t="s">
        <v>495</v>
      </c>
      <c r="Z11" s="5"/>
    </row>
    <row r="12" spans="2:28">
      <c r="B12" s="4"/>
      <c r="Z12" s="5"/>
    </row>
    <row r="13" spans="2:28">
      <c r="B13" s="4"/>
      <c r="R13" s="179"/>
      <c r="S13" s="179" t="s">
        <v>540</v>
      </c>
      <c r="Z13" s="5"/>
    </row>
    <row r="14" spans="2:28">
      <c r="B14" s="4"/>
      <c r="T14" s="179" t="s">
        <v>273</v>
      </c>
      <c r="Z14" s="5"/>
    </row>
    <row r="15" spans="2:28" ht="14.25" thickBot="1">
      <c r="B15" s="6"/>
      <c r="C15" s="7"/>
      <c r="D15" s="7"/>
      <c r="E15" s="7"/>
      <c r="F15" s="7"/>
      <c r="G15" s="7"/>
      <c r="H15" s="7"/>
      <c r="I15" s="7"/>
      <c r="J15" s="7"/>
      <c r="K15" s="7"/>
      <c r="L15" s="7"/>
      <c r="M15" s="7"/>
      <c r="N15" s="7"/>
      <c r="O15" s="7"/>
      <c r="P15" s="7"/>
      <c r="Q15" s="7"/>
      <c r="R15" s="7"/>
      <c r="S15" s="7"/>
      <c r="T15" s="7"/>
      <c r="U15" s="7"/>
      <c r="V15" s="7"/>
      <c r="W15" s="7"/>
      <c r="X15" s="7"/>
      <c r="Y15" s="7"/>
      <c r="Z15" s="8"/>
    </row>
    <row r="17" spans="1:35">
      <c r="B17" s="1" t="s">
        <v>4</v>
      </c>
    </row>
    <row r="18" spans="1:35">
      <c r="B18" s="1" t="s">
        <v>5</v>
      </c>
    </row>
    <row r="19" spans="1:35" ht="13.5" customHeight="1">
      <c r="A19" s="21"/>
      <c r="B19" s="412" t="s">
        <v>276</v>
      </c>
      <c r="C19" s="412"/>
      <c r="D19" s="166" t="s">
        <v>277</v>
      </c>
      <c r="E19" s="165"/>
      <c r="F19" s="165"/>
      <c r="G19" s="165"/>
      <c r="H19" s="165"/>
      <c r="I19" s="165"/>
      <c r="J19" s="165"/>
      <c r="K19" s="165"/>
      <c r="L19" s="165"/>
      <c r="M19" s="165"/>
      <c r="N19" s="165"/>
      <c r="O19" s="165"/>
      <c r="P19" s="165"/>
      <c r="Q19" s="165"/>
      <c r="R19" s="165"/>
      <c r="S19" s="165"/>
      <c r="T19" s="165"/>
      <c r="U19" s="165"/>
      <c r="V19" s="165"/>
      <c r="W19" s="165"/>
      <c r="X19" s="165"/>
      <c r="Y19" s="165"/>
    </row>
    <row r="20" spans="1:35" ht="13.5" customHeight="1">
      <c r="A20" s="21"/>
      <c r="C20" s="165"/>
      <c r="D20" s="166" t="s">
        <v>278</v>
      </c>
      <c r="E20" s="165"/>
      <c r="F20" s="165"/>
      <c r="G20" s="165"/>
      <c r="H20" s="165"/>
      <c r="I20" s="165"/>
      <c r="J20" s="165"/>
      <c r="K20" s="165"/>
      <c r="L20" s="165"/>
      <c r="M20" s="165"/>
      <c r="N20" s="165"/>
      <c r="O20" s="165"/>
      <c r="P20" s="165"/>
      <c r="Q20" s="165"/>
      <c r="R20" s="165"/>
      <c r="S20" s="165"/>
      <c r="T20" s="165"/>
      <c r="U20" s="165"/>
      <c r="V20" s="165"/>
      <c r="W20" s="165"/>
      <c r="X20" s="165"/>
      <c r="Y20" s="165"/>
    </row>
    <row r="21" spans="1:35" ht="14.25" thickBot="1">
      <c r="C21" s="165"/>
      <c r="D21" s="166"/>
      <c r="E21" s="165"/>
      <c r="F21" s="165"/>
      <c r="G21" s="165"/>
      <c r="H21" s="165"/>
      <c r="I21" s="165"/>
      <c r="J21" s="165"/>
      <c r="K21" s="165"/>
      <c r="L21" s="165"/>
      <c r="M21" s="165"/>
      <c r="N21" s="165"/>
      <c r="O21" s="165"/>
      <c r="P21" s="165"/>
      <c r="Q21" s="165"/>
      <c r="R21" s="165"/>
      <c r="S21" s="165"/>
      <c r="T21" s="165"/>
      <c r="U21" s="165"/>
      <c r="V21" s="165"/>
      <c r="W21" s="165"/>
      <c r="X21" s="165"/>
      <c r="Y21" s="165"/>
      <c r="AB21" s="1" t="s">
        <v>482</v>
      </c>
    </row>
    <row r="22" spans="1:35" ht="18.75" customHeight="1" thickBot="1">
      <c r="B22" s="1" t="s">
        <v>346</v>
      </c>
      <c r="AB22" s="31" t="s">
        <v>189</v>
      </c>
      <c r="AC22" s="39" t="s">
        <v>202</v>
      </c>
      <c r="AD22" s="32" t="s">
        <v>200</v>
      </c>
      <c r="AE22" s="33" t="s">
        <v>201</v>
      </c>
      <c r="AF22" s="23"/>
      <c r="AG22" s="23"/>
      <c r="AH22" s="23"/>
    </row>
    <row r="23" spans="1:35" ht="18.75" customHeight="1" thickBot="1">
      <c r="B23" s="204"/>
      <c r="C23" s="205" t="s">
        <v>347</v>
      </c>
      <c r="D23" s="205"/>
      <c r="E23" s="205"/>
      <c r="F23" s="205"/>
      <c r="G23" s="205"/>
      <c r="H23" s="205"/>
      <c r="I23" s="205"/>
      <c r="J23" s="205"/>
      <c r="K23" s="206"/>
      <c r="L23" s="431" t="s">
        <v>348</v>
      </c>
      <c r="M23" s="432"/>
      <c r="N23" s="432"/>
      <c r="O23" s="432"/>
      <c r="P23" s="432"/>
      <c r="Q23" s="432"/>
      <c r="R23" s="432"/>
      <c r="S23" s="432"/>
      <c r="T23" s="432"/>
      <c r="U23" s="432"/>
      <c r="V23" s="432"/>
      <c r="W23" s="432"/>
      <c r="X23" s="432"/>
      <c r="Y23" s="433"/>
      <c r="Z23" s="207"/>
      <c r="AB23" s="27" t="s">
        <v>179</v>
      </c>
      <c r="AC23" s="29" t="s">
        <v>303</v>
      </c>
      <c r="AD23" s="29" t="s">
        <v>188</v>
      </c>
      <c r="AE23" s="30" t="s">
        <v>188</v>
      </c>
      <c r="AF23" s="23"/>
      <c r="AG23" s="23"/>
      <c r="AH23" s="23"/>
      <c r="AI23" s="23"/>
    </row>
    <row r="24" spans="1:35" ht="18.75" customHeight="1">
      <c r="AB24" s="27" t="s">
        <v>180</v>
      </c>
      <c r="AC24" s="29"/>
      <c r="AD24" s="29" t="s">
        <v>188</v>
      </c>
      <c r="AE24" s="28"/>
      <c r="AF24" s="21"/>
      <c r="AG24" s="21"/>
      <c r="AH24" s="21"/>
      <c r="AI24" s="21"/>
    </row>
    <row r="25" spans="1:35" ht="18.75" customHeight="1" thickBot="1">
      <c r="B25" s="1" t="s">
        <v>6</v>
      </c>
      <c r="AB25" s="27" t="s">
        <v>181</v>
      </c>
      <c r="AC25" s="29" t="s">
        <v>188</v>
      </c>
      <c r="AD25" s="29" t="s">
        <v>188</v>
      </c>
      <c r="AE25" s="30" t="s">
        <v>188</v>
      </c>
      <c r="AF25" s="23"/>
      <c r="AG25" s="23"/>
      <c r="AH25" s="23"/>
      <c r="AI25" s="23"/>
    </row>
    <row r="26" spans="1:35" ht="18.75" customHeight="1">
      <c r="B26" s="9"/>
      <c r="C26" s="10" t="s">
        <v>7</v>
      </c>
      <c r="D26" s="10"/>
      <c r="E26" s="10"/>
      <c r="F26" s="10"/>
      <c r="G26" s="10"/>
      <c r="H26" s="10"/>
      <c r="I26" s="10"/>
      <c r="J26" s="10"/>
      <c r="K26" s="2"/>
      <c r="L26" s="416" t="s">
        <v>314</v>
      </c>
      <c r="M26" s="417"/>
      <c r="N26" s="417"/>
      <c r="O26" s="417"/>
      <c r="P26" s="417"/>
      <c r="Q26" s="417"/>
      <c r="R26" s="417"/>
      <c r="S26" s="417"/>
      <c r="T26" s="417"/>
      <c r="U26" s="417"/>
      <c r="V26" s="417"/>
      <c r="W26" s="417"/>
      <c r="X26" s="417"/>
      <c r="Y26" s="418"/>
      <c r="Z26" s="3"/>
      <c r="AB26" s="27" t="s">
        <v>182</v>
      </c>
      <c r="AC26" s="29"/>
      <c r="AD26" s="29" t="s">
        <v>188</v>
      </c>
      <c r="AE26" s="28"/>
      <c r="AF26" s="21"/>
      <c r="AG26" s="21"/>
      <c r="AH26" s="21"/>
      <c r="AI26" s="21"/>
    </row>
    <row r="27" spans="1:35" ht="18.75" customHeight="1">
      <c r="B27" s="11"/>
      <c r="C27" s="22" t="s">
        <v>8</v>
      </c>
      <c r="D27" s="22"/>
      <c r="E27" s="22"/>
      <c r="F27" s="22"/>
      <c r="G27" s="22"/>
      <c r="H27" s="22"/>
      <c r="I27" s="22"/>
      <c r="J27" s="22"/>
      <c r="K27" s="21"/>
      <c r="L27" s="413" t="s">
        <v>315</v>
      </c>
      <c r="M27" s="414"/>
      <c r="N27" s="414"/>
      <c r="O27" s="414"/>
      <c r="P27" s="414"/>
      <c r="Q27" s="414"/>
      <c r="R27" s="414"/>
      <c r="S27" s="414"/>
      <c r="T27" s="414"/>
      <c r="U27" s="415"/>
      <c r="V27" s="21"/>
      <c r="W27" s="21"/>
      <c r="X27" s="21"/>
      <c r="Y27" s="21"/>
      <c r="Z27" s="5"/>
      <c r="AB27" s="27" t="s">
        <v>183</v>
      </c>
      <c r="AC27" s="29" t="s">
        <v>188</v>
      </c>
      <c r="AD27" s="29" t="s">
        <v>188</v>
      </c>
      <c r="AE27" s="30" t="s">
        <v>188</v>
      </c>
      <c r="AF27" s="23"/>
      <c r="AG27" s="23"/>
      <c r="AH27" s="23"/>
      <c r="AI27" s="23"/>
    </row>
    <row r="28" spans="1:35" ht="18.75" customHeight="1">
      <c r="B28" s="11"/>
      <c r="C28" s="22" t="s">
        <v>9</v>
      </c>
      <c r="D28" s="22"/>
      <c r="E28" s="22"/>
      <c r="F28" s="22"/>
      <c r="G28" s="22"/>
      <c r="H28" s="22"/>
      <c r="I28" s="22"/>
      <c r="J28" s="22"/>
      <c r="K28" s="21"/>
      <c r="L28" s="413" t="s">
        <v>316</v>
      </c>
      <c r="M28" s="414"/>
      <c r="N28" s="414"/>
      <c r="O28" s="414"/>
      <c r="P28" s="414"/>
      <c r="Q28" s="414"/>
      <c r="R28" s="415"/>
      <c r="S28" s="21"/>
      <c r="T28" s="21"/>
      <c r="U28" s="21"/>
      <c r="V28" s="21"/>
      <c r="W28" s="21"/>
      <c r="X28" s="21"/>
      <c r="Y28" s="21"/>
      <c r="Z28" s="5"/>
      <c r="AB28" s="27" t="s">
        <v>184</v>
      </c>
      <c r="AC28" s="29" t="s">
        <v>188</v>
      </c>
      <c r="AD28" s="29" t="s">
        <v>188</v>
      </c>
      <c r="AE28" s="30" t="s">
        <v>188</v>
      </c>
      <c r="AF28" s="23"/>
      <c r="AG28" s="23"/>
      <c r="AH28" s="23"/>
      <c r="AI28" s="23"/>
    </row>
    <row r="29" spans="1:35" ht="18.75" customHeight="1">
      <c r="B29" s="11"/>
      <c r="C29" s="22" t="s">
        <v>10</v>
      </c>
      <c r="D29" s="22"/>
      <c r="E29" s="22"/>
      <c r="F29" s="22"/>
      <c r="G29" s="22"/>
      <c r="H29" s="22"/>
      <c r="I29" s="22"/>
      <c r="J29" s="22"/>
      <c r="K29" s="21"/>
      <c r="L29" s="422" t="s">
        <v>320</v>
      </c>
      <c r="M29" s="423"/>
      <c r="N29" s="424"/>
      <c r="O29" s="21"/>
      <c r="P29" s="21"/>
      <c r="Q29" s="21"/>
      <c r="R29" s="21"/>
      <c r="S29" s="21"/>
      <c r="T29" s="21"/>
      <c r="U29" s="21"/>
      <c r="V29" s="21"/>
      <c r="W29" s="21"/>
      <c r="X29" s="21"/>
      <c r="Y29" s="21"/>
      <c r="Z29" s="5"/>
      <c r="AB29" s="27" t="s">
        <v>136</v>
      </c>
      <c r="AC29" s="29" t="s">
        <v>188</v>
      </c>
      <c r="AD29" s="29" t="s">
        <v>188</v>
      </c>
      <c r="AE29" s="30" t="s">
        <v>188</v>
      </c>
      <c r="AF29" s="23"/>
      <c r="AG29" s="23"/>
      <c r="AH29" s="23"/>
      <c r="AI29" s="23"/>
    </row>
    <row r="30" spans="1:35" ht="18.75" customHeight="1">
      <c r="B30" s="11"/>
      <c r="C30" s="22" t="s">
        <v>11</v>
      </c>
      <c r="D30" s="22"/>
      <c r="E30" s="22"/>
      <c r="F30" s="22"/>
      <c r="G30" s="22"/>
      <c r="H30" s="22"/>
      <c r="I30" s="22"/>
      <c r="J30" s="22"/>
      <c r="K30" s="21"/>
      <c r="L30" s="425" t="s">
        <v>317</v>
      </c>
      <c r="M30" s="426"/>
      <c r="N30" s="426"/>
      <c r="O30" s="426"/>
      <c r="P30" s="427"/>
      <c r="Q30" s="21"/>
      <c r="R30" s="21"/>
      <c r="S30" s="21"/>
      <c r="T30" s="21"/>
      <c r="U30" s="21"/>
      <c r="V30" s="21"/>
      <c r="W30" s="21"/>
      <c r="X30" s="21"/>
      <c r="Y30" s="21"/>
      <c r="Z30" s="5"/>
      <c r="AB30" s="27" t="s">
        <v>185</v>
      </c>
      <c r="AC30" s="29" t="s">
        <v>188</v>
      </c>
      <c r="AD30" s="29" t="s">
        <v>188</v>
      </c>
      <c r="AE30" s="30" t="s">
        <v>188</v>
      </c>
      <c r="AF30" s="23"/>
      <c r="AG30" s="23"/>
      <c r="AH30" s="23"/>
      <c r="AI30" s="23"/>
    </row>
    <row r="31" spans="1:35" ht="18.75" customHeight="1">
      <c r="B31" s="11"/>
      <c r="C31" s="22" t="s">
        <v>12</v>
      </c>
      <c r="D31" s="22"/>
      <c r="E31" s="22"/>
      <c r="F31" s="22"/>
      <c r="G31" s="22"/>
      <c r="H31" s="22"/>
      <c r="I31" s="22"/>
      <c r="J31" s="22"/>
      <c r="K31" s="21"/>
      <c r="L31" s="413"/>
      <c r="M31" s="414"/>
      <c r="N31" s="414"/>
      <c r="O31" s="414"/>
      <c r="P31" s="414"/>
      <c r="Q31" s="414"/>
      <c r="R31" s="415"/>
      <c r="S31" s="21"/>
      <c r="T31" s="21" t="s">
        <v>483</v>
      </c>
      <c r="U31" s="21"/>
      <c r="V31" s="21"/>
      <c r="W31" s="21"/>
      <c r="X31" s="21"/>
      <c r="Y31" s="21"/>
      <c r="Z31" s="5"/>
      <c r="AB31" s="27" t="s">
        <v>203</v>
      </c>
      <c r="AC31" s="180"/>
      <c r="AD31" s="180"/>
      <c r="AE31" s="30" t="s">
        <v>188</v>
      </c>
      <c r="AF31" s="23"/>
      <c r="AG31" s="23"/>
      <c r="AH31" s="23"/>
      <c r="AI31" s="23"/>
    </row>
    <row r="32" spans="1:35" ht="18.75" customHeight="1">
      <c r="B32" s="11"/>
      <c r="C32" s="22" t="s">
        <v>13</v>
      </c>
      <c r="D32" s="22"/>
      <c r="E32" s="22"/>
      <c r="F32" s="22"/>
      <c r="G32" s="22"/>
      <c r="H32" s="22"/>
      <c r="I32" s="22"/>
      <c r="J32" s="22"/>
      <c r="K32" s="21"/>
      <c r="L32" s="428">
        <f>AJ42</f>
        <v>100001</v>
      </c>
      <c r="M32" s="429"/>
      <c r="N32" s="430"/>
      <c r="O32" s="21"/>
      <c r="P32" s="21" t="s">
        <v>306</v>
      </c>
      <c r="Q32" s="21"/>
      <c r="R32" s="21"/>
      <c r="S32" s="21"/>
      <c r="T32" s="21"/>
      <c r="U32" s="21"/>
      <c r="V32" s="21"/>
      <c r="W32" s="21"/>
      <c r="X32" s="21"/>
      <c r="Y32" s="21"/>
      <c r="Z32" s="5"/>
      <c r="AB32" s="27" t="s">
        <v>186</v>
      </c>
      <c r="AC32" s="29" t="s">
        <v>188</v>
      </c>
      <c r="AD32" s="29" t="s">
        <v>188</v>
      </c>
      <c r="AE32" s="30" t="s">
        <v>188</v>
      </c>
      <c r="AF32" s="23"/>
      <c r="AG32" s="23"/>
      <c r="AH32" s="23"/>
      <c r="AI32" s="23"/>
    </row>
    <row r="33" spans="2:39" ht="18.75" customHeight="1" thickBot="1">
      <c r="B33" s="12"/>
      <c r="C33" s="13" t="s">
        <v>431</v>
      </c>
      <c r="D33" s="13"/>
      <c r="E33" s="13"/>
      <c r="F33" s="13"/>
      <c r="G33" s="13"/>
      <c r="H33" s="13"/>
      <c r="I33" s="13"/>
      <c r="J33" s="13"/>
      <c r="K33" s="7"/>
      <c r="L33" s="434" t="s">
        <v>432</v>
      </c>
      <c r="M33" s="435"/>
      <c r="N33" s="435"/>
      <c r="O33" s="435"/>
      <c r="P33" s="435"/>
      <c r="Q33" s="435"/>
      <c r="R33" s="436"/>
      <c r="S33" s="7"/>
      <c r="T33" s="7"/>
      <c r="U33" s="7"/>
      <c r="V33" s="7"/>
      <c r="W33" s="7"/>
      <c r="X33" s="7"/>
      <c r="Y33" s="7"/>
      <c r="Z33" s="8"/>
      <c r="AB33" s="27" t="s">
        <v>187</v>
      </c>
      <c r="AC33" s="29" t="s">
        <v>188</v>
      </c>
      <c r="AD33" s="29"/>
      <c r="AE33" s="30" t="s">
        <v>188</v>
      </c>
      <c r="AF33" s="23"/>
      <c r="AG33" s="23"/>
      <c r="AH33" s="23"/>
      <c r="AI33" s="23"/>
    </row>
    <row r="34" spans="2:39" ht="18.75" customHeight="1">
      <c r="AB34" s="27" t="s">
        <v>220</v>
      </c>
      <c r="AC34" s="180" t="s">
        <v>188</v>
      </c>
      <c r="AD34" s="180"/>
      <c r="AE34" s="30"/>
      <c r="AF34" s="23"/>
      <c r="AG34" s="23"/>
      <c r="AH34" s="23"/>
      <c r="AI34" s="23"/>
    </row>
    <row r="35" spans="2:39" ht="18.75" customHeight="1" thickBot="1">
      <c r="B35" s="1" t="s">
        <v>14</v>
      </c>
      <c r="AB35" s="27" t="s">
        <v>264</v>
      </c>
      <c r="AC35" s="29" t="s">
        <v>188</v>
      </c>
      <c r="AD35" s="29" t="s">
        <v>188</v>
      </c>
      <c r="AE35" s="30" t="s">
        <v>188</v>
      </c>
      <c r="AF35" s="23"/>
      <c r="AG35" s="23"/>
      <c r="AH35" s="23"/>
    </row>
    <row r="36" spans="2:39" ht="18.75" customHeight="1">
      <c r="B36" s="9"/>
      <c r="C36" s="10" t="s">
        <v>7</v>
      </c>
      <c r="D36" s="10"/>
      <c r="E36" s="10"/>
      <c r="F36" s="10"/>
      <c r="G36" s="10"/>
      <c r="H36" s="10"/>
      <c r="I36" s="10"/>
      <c r="J36" s="10"/>
      <c r="K36" s="2"/>
      <c r="L36" s="416" t="s">
        <v>310</v>
      </c>
      <c r="M36" s="417"/>
      <c r="N36" s="417"/>
      <c r="O36" s="417"/>
      <c r="P36" s="417"/>
      <c r="Q36" s="417"/>
      <c r="R36" s="417"/>
      <c r="S36" s="417"/>
      <c r="T36" s="417"/>
      <c r="U36" s="417"/>
      <c r="V36" s="417"/>
      <c r="W36" s="417"/>
      <c r="X36" s="417"/>
      <c r="Y36" s="418"/>
      <c r="Z36" s="3"/>
      <c r="AB36" s="276"/>
      <c r="AC36" s="277"/>
      <c r="AD36" s="278"/>
      <c r="AE36" s="279"/>
      <c r="AF36" s="23"/>
      <c r="AG36" s="23"/>
      <c r="AH36" s="23"/>
    </row>
    <row r="37" spans="2:39" ht="18.75" customHeight="1" thickBot="1">
      <c r="B37" s="11"/>
      <c r="C37" s="22" t="s">
        <v>15</v>
      </c>
      <c r="D37" s="22"/>
      <c r="E37" s="22"/>
      <c r="F37" s="22"/>
      <c r="G37" s="22"/>
      <c r="H37" s="22"/>
      <c r="I37" s="22"/>
      <c r="J37" s="22"/>
      <c r="K37" s="21"/>
      <c r="L37" s="413" t="s">
        <v>311</v>
      </c>
      <c r="M37" s="414"/>
      <c r="N37" s="414"/>
      <c r="O37" s="414"/>
      <c r="P37" s="414"/>
      <c r="Q37" s="414"/>
      <c r="R37" s="414"/>
      <c r="S37" s="414"/>
      <c r="T37" s="414"/>
      <c r="U37" s="414"/>
      <c r="V37" s="414"/>
      <c r="W37" s="414"/>
      <c r="X37" s="414"/>
      <c r="Y37" s="415"/>
      <c r="Z37" s="5"/>
      <c r="AB37" s="280"/>
      <c r="AC37" s="281"/>
      <c r="AD37" s="282"/>
      <c r="AE37" s="283"/>
      <c r="AF37" s="23"/>
      <c r="AG37" s="23"/>
      <c r="AH37" s="23"/>
    </row>
    <row r="38" spans="2:39" ht="18.75" customHeight="1">
      <c r="B38" s="11"/>
      <c r="C38" s="22" t="s">
        <v>16</v>
      </c>
      <c r="D38" s="22"/>
      <c r="E38" s="22"/>
      <c r="F38" s="22"/>
      <c r="G38" s="22"/>
      <c r="H38" s="22"/>
      <c r="I38" s="22"/>
      <c r="J38" s="22"/>
      <c r="K38" s="21"/>
      <c r="L38" s="413" t="s">
        <v>312</v>
      </c>
      <c r="M38" s="414"/>
      <c r="N38" s="414"/>
      <c r="O38" s="414"/>
      <c r="P38" s="414"/>
      <c r="Q38" s="414"/>
      <c r="R38" s="414"/>
      <c r="S38" s="414"/>
      <c r="T38" s="414"/>
      <c r="U38" s="414"/>
      <c r="V38" s="414"/>
      <c r="W38" s="414"/>
      <c r="X38" s="414"/>
      <c r="Y38" s="415"/>
      <c r="Z38" s="5"/>
      <c r="AM38" s="14"/>
    </row>
    <row r="39" spans="2:39" ht="18.75" customHeight="1" thickBot="1">
      <c r="B39" s="12"/>
      <c r="C39" s="13" t="s">
        <v>11</v>
      </c>
      <c r="D39" s="13"/>
      <c r="E39" s="13"/>
      <c r="F39" s="13"/>
      <c r="G39" s="13"/>
      <c r="H39" s="13"/>
      <c r="I39" s="13"/>
      <c r="J39" s="13"/>
      <c r="K39" s="7"/>
      <c r="L39" s="446" t="s">
        <v>313</v>
      </c>
      <c r="M39" s="447"/>
      <c r="N39" s="447"/>
      <c r="O39" s="447"/>
      <c r="P39" s="448"/>
      <c r="Q39" s="7"/>
      <c r="R39" s="7"/>
      <c r="S39" s="7"/>
      <c r="T39" s="7"/>
      <c r="U39" s="7"/>
      <c r="V39" s="7"/>
      <c r="W39" s="7"/>
      <c r="X39" s="7"/>
      <c r="Y39" s="7"/>
      <c r="Z39" s="8"/>
      <c r="AB39" s="1" t="s">
        <v>305</v>
      </c>
    </row>
    <row r="40" spans="2:39" ht="18.75" customHeight="1" thickBot="1">
      <c r="AB40" s="1" t="s">
        <v>520</v>
      </c>
      <c r="AF40" s="23"/>
      <c r="AG40" s="23"/>
      <c r="AH40" s="23"/>
      <c r="AJ40" s="188">
        <v>1</v>
      </c>
    </row>
    <row r="41" spans="2:39" ht="18.75" customHeight="1" thickBot="1">
      <c r="B41" s="1" t="s">
        <v>17</v>
      </c>
      <c r="AB41" s="31" t="s">
        <v>304</v>
      </c>
      <c r="AC41" s="483" t="s">
        <v>13</v>
      </c>
      <c r="AD41" s="484"/>
      <c r="AE41" s="485"/>
      <c r="AF41" s="23"/>
      <c r="AG41" s="23"/>
      <c r="AH41" s="23"/>
      <c r="AJ41" s="25" t="str">
        <f>INDEX(AB42:AB46,AJ40,1)</f>
        <v>脇田 郷一</v>
      </c>
    </row>
    <row r="42" spans="2:39" ht="18.75" customHeight="1">
      <c r="B42" s="9" t="s">
        <v>18</v>
      </c>
      <c r="C42" s="10"/>
      <c r="D42" s="10"/>
      <c r="E42" s="10"/>
      <c r="F42" s="10"/>
      <c r="G42" s="10" t="s">
        <v>7</v>
      </c>
      <c r="H42" s="10"/>
      <c r="I42" s="10"/>
      <c r="J42" s="10"/>
      <c r="K42" s="2"/>
      <c r="L42" s="443"/>
      <c r="M42" s="444"/>
      <c r="N42" s="444"/>
      <c r="O42" s="444"/>
      <c r="P42" s="444"/>
      <c r="Q42" s="444"/>
      <c r="R42" s="444"/>
      <c r="S42" s="444"/>
      <c r="T42" s="444"/>
      <c r="U42" s="444"/>
      <c r="V42" s="444"/>
      <c r="W42" s="444"/>
      <c r="X42" s="444"/>
      <c r="Y42" s="445"/>
      <c r="Z42" s="3"/>
      <c r="AB42" s="186" t="s">
        <v>433</v>
      </c>
      <c r="AC42" s="486">
        <v>100001</v>
      </c>
      <c r="AD42" s="487"/>
      <c r="AE42" s="488"/>
      <c r="AF42" s="23"/>
      <c r="AG42" s="23"/>
      <c r="AH42" s="23"/>
      <c r="AJ42" s="25">
        <f>INDEX(AC42:AC46,AJ40,1)</f>
        <v>100001</v>
      </c>
    </row>
    <row r="43" spans="2:39" ht="18.75" customHeight="1">
      <c r="B43" s="11"/>
      <c r="C43" s="22"/>
      <c r="D43" s="22"/>
      <c r="E43" s="22"/>
      <c r="F43" s="22"/>
      <c r="G43" s="22" t="s">
        <v>15</v>
      </c>
      <c r="H43" s="22"/>
      <c r="I43" s="22"/>
      <c r="J43" s="22"/>
      <c r="K43" s="21"/>
      <c r="L43" s="419"/>
      <c r="M43" s="420"/>
      <c r="N43" s="420"/>
      <c r="O43" s="420"/>
      <c r="P43" s="420"/>
      <c r="Q43" s="420"/>
      <c r="R43" s="421"/>
      <c r="S43" s="21"/>
      <c r="T43" s="21"/>
      <c r="U43" s="21"/>
      <c r="V43" s="21"/>
      <c r="W43" s="21"/>
      <c r="X43" s="21"/>
      <c r="Y43" s="21"/>
      <c r="Z43" s="5"/>
      <c r="AB43" s="186" t="s">
        <v>434</v>
      </c>
      <c r="AC43" s="486">
        <v>100002</v>
      </c>
      <c r="AD43" s="487"/>
      <c r="AE43" s="488"/>
      <c r="AF43" s="23"/>
      <c r="AG43" s="23"/>
      <c r="AH43" s="23"/>
    </row>
    <row r="44" spans="2:39" ht="18.75" customHeight="1">
      <c r="B44" s="11" t="s">
        <v>18</v>
      </c>
      <c r="C44" s="22"/>
      <c r="D44" s="22"/>
      <c r="E44" s="22"/>
      <c r="F44" s="22"/>
      <c r="G44" s="22" t="s">
        <v>7</v>
      </c>
      <c r="H44" s="22"/>
      <c r="I44" s="22"/>
      <c r="J44" s="22"/>
      <c r="K44" s="21"/>
      <c r="L44" s="419"/>
      <c r="M44" s="420"/>
      <c r="N44" s="420"/>
      <c r="O44" s="420"/>
      <c r="P44" s="420"/>
      <c r="Q44" s="420"/>
      <c r="R44" s="420"/>
      <c r="S44" s="420"/>
      <c r="T44" s="420"/>
      <c r="U44" s="420"/>
      <c r="V44" s="420"/>
      <c r="W44" s="420"/>
      <c r="X44" s="420"/>
      <c r="Y44" s="421"/>
      <c r="Z44" s="5"/>
      <c r="AB44" s="186"/>
      <c r="AC44" s="486"/>
      <c r="AD44" s="487"/>
      <c r="AE44" s="488"/>
      <c r="AF44" s="23"/>
      <c r="AG44" s="23"/>
      <c r="AH44" s="23"/>
    </row>
    <row r="45" spans="2:39" ht="18.75" customHeight="1">
      <c r="B45" s="11"/>
      <c r="C45" s="22"/>
      <c r="D45" s="22"/>
      <c r="E45" s="22"/>
      <c r="F45" s="22"/>
      <c r="G45" s="22" t="s">
        <v>15</v>
      </c>
      <c r="H45" s="22"/>
      <c r="I45" s="22"/>
      <c r="J45" s="22"/>
      <c r="K45" s="21"/>
      <c r="L45" s="419"/>
      <c r="M45" s="420"/>
      <c r="N45" s="420"/>
      <c r="O45" s="420"/>
      <c r="P45" s="420"/>
      <c r="Q45" s="420"/>
      <c r="R45" s="421"/>
      <c r="S45" s="21"/>
      <c r="T45" s="21"/>
      <c r="U45" s="21"/>
      <c r="V45" s="21"/>
      <c r="W45" s="21"/>
      <c r="X45" s="21"/>
      <c r="Y45" s="21"/>
      <c r="Z45" s="5"/>
      <c r="AB45" s="186"/>
      <c r="AC45" s="486"/>
      <c r="AD45" s="487"/>
      <c r="AE45" s="488"/>
      <c r="AF45" s="23"/>
      <c r="AG45" s="23"/>
      <c r="AH45" s="23"/>
    </row>
    <row r="46" spans="2:39" ht="18.75" customHeight="1" thickBot="1">
      <c r="B46" s="11" t="s">
        <v>19</v>
      </c>
      <c r="C46" s="22"/>
      <c r="D46" s="22"/>
      <c r="E46" s="22"/>
      <c r="F46" s="22"/>
      <c r="G46" s="22" t="s">
        <v>7</v>
      </c>
      <c r="H46" s="22"/>
      <c r="I46" s="22"/>
      <c r="J46" s="22"/>
      <c r="K46" s="21"/>
      <c r="L46" s="419"/>
      <c r="M46" s="420"/>
      <c r="N46" s="420"/>
      <c r="O46" s="420"/>
      <c r="P46" s="420"/>
      <c r="Q46" s="420"/>
      <c r="R46" s="420"/>
      <c r="S46" s="420"/>
      <c r="T46" s="420"/>
      <c r="U46" s="420"/>
      <c r="V46" s="420"/>
      <c r="W46" s="420"/>
      <c r="X46" s="420"/>
      <c r="Y46" s="421"/>
      <c r="Z46" s="5"/>
      <c r="AB46" s="187"/>
      <c r="AC46" s="467"/>
      <c r="AD46" s="468"/>
      <c r="AE46" s="469"/>
    </row>
    <row r="47" spans="2:39" ht="18.75" customHeight="1">
      <c r="B47" s="11"/>
      <c r="C47" s="22"/>
      <c r="D47" s="22"/>
      <c r="E47" s="22"/>
      <c r="F47" s="22"/>
      <c r="G47" s="22" t="s">
        <v>15</v>
      </c>
      <c r="H47" s="22"/>
      <c r="I47" s="22"/>
      <c r="J47" s="22"/>
      <c r="K47" s="21"/>
      <c r="L47" s="419"/>
      <c r="M47" s="420"/>
      <c r="N47" s="420"/>
      <c r="O47" s="420"/>
      <c r="P47" s="420"/>
      <c r="Q47" s="420"/>
      <c r="R47" s="421"/>
      <c r="S47" s="21"/>
      <c r="T47" s="21"/>
      <c r="U47" s="21"/>
      <c r="V47" s="21"/>
      <c r="W47" s="21"/>
      <c r="X47" s="21"/>
      <c r="Y47" s="21"/>
      <c r="Z47" s="5"/>
    </row>
    <row r="48" spans="2:39" ht="18.75" customHeight="1">
      <c r="B48" s="11" t="s">
        <v>20</v>
      </c>
      <c r="C48" s="22"/>
      <c r="D48" s="22"/>
      <c r="E48" s="22"/>
      <c r="F48" s="22"/>
      <c r="G48" s="22" t="s">
        <v>7</v>
      </c>
      <c r="H48" s="22"/>
      <c r="I48" s="22"/>
      <c r="J48" s="22"/>
      <c r="K48" s="21"/>
      <c r="L48" s="419"/>
      <c r="M48" s="420"/>
      <c r="N48" s="420"/>
      <c r="O48" s="420"/>
      <c r="P48" s="420"/>
      <c r="Q48" s="420"/>
      <c r="R48" s="420"/>
      <c r="S48" s="420"/>
      <c r="T48" s="420"/>
      <c r="U48" s="420"/>
      <c r="V48" s="420"/>
      <c r="W48" s="420"/>
      <c r="X48" s="420"/>
      <c r="Y48" s="421"/>
      <c r="Z48" s="5"/>
    </row>
    <row r="49" spans="2:44" ht="18.75" customHeight="1" thickBot="1">
      <c r="B49" s="12"/>
      <c r="C49" s="13"/>
      <c r="D49" s="13"/>
      <c r="E49" s="13"/>
      <c r="F49" s="13"/>
      <c r="G49" s="13" t="s">
        <v>15</v>
      </c>
      <c r="H49" s="13"/>
      <c r="I49" s="13"/>
      <c r="J49" s="13"/>
      <c r="K49" s="7"/>
      <c r="L49" s="434"/>
      <c r="M49" s="435"/>
      <c r="N49" s="435"/>
      <c r="O49" s="435"/>
      <c r="P49" s="435"/>
      <c r="Q49" s="435"/>
      <c r="R49" s="436"/>
      <c r="S49" s="7"/>
      <c r="T49" s="7"/>
      <c r="U49" s="7"/>
      <c r="V49" s="7"/>
      <c r="W49" s="7"/>
      <c r="X49" s="7"/>
      <c r="Y49" s="7"/>
      <c r="Z49" s="8"/>
    </row>
    <row r="50" spans="2:44" ht="18.75" customHeight="1"/>
    <row r="51" spans="2:44" ht="18.75" customHeight="1" thickBot="1">
      <c r="B51" s="1" t="s">
        <v>21</v>
      </c>
    </row>
    <row r="52" spans="2:44" ht="18.75" customHeight="1">
      <c r="B52" s="9"/>
      <c r="C52" s="10" t="s">
        <v>22</v>
      </c>
      <c r="D52" s="10"/>
      <c r="E52" s="10"/>
      <c r="F52" s="10"/>
      <c r="G52" s="10"/>
      <c r="H52" s="10"/>
      <c r="I52" s="10"/>
      <c r="J52" s="10"/>
      <c r="K52" s="2"/>
      <c r="L52" s="171"/>
      <c r="M52" s="2"/>
      <c r="N52" s="2"/>
      <c r="O52" s="2"/>
      <c r="P52" s="2"/>
      <c r="Q52" s="2"/>
      <c r="R52" s="2"/>
      <c r="S52" s="2"/>
      <c r="T52" s="2"/>
      <c r="U52" s="2"/>
      <c r="V52" s="2"/>
      <c r="W52" s="2"/>
      <c r="X52" s="2"/>
      <c r="Y52" s="2"/>
      <c r="Z52" s="3"/>
      <c r="AJ52" s="15" t="b">
        <v>1</v>
      </c>
    </row>
    <row r="53" spans="2:44" ht="18.75" customHeight="1">
      <c r="B53" s="11"/>
      <c r="C53" s="22"/>
      <c r="D53" s="172" t="str">
        <f>IF($AJ$52=TRUE,"申込者住所と同じ","　　　　　　　住所")</f>
        <v>申込者住所と同じ</v>
      </c>
      <c r="E53" s="173"/>
      <c r="F53" s="173"/>
      <c r="G53" s="173"/>
      <c r="H53" s="173"/>
      <c r="I53" s="22"/>
      <c r="J53" s="22"/>
      <c r="K53" s="21"/>
      <c r="L53" s="456" t="s">
        <v>521</v>
      </c>
      <c r="M53" s="457"/>
      <c r="N53" s="457"/>
      <c r="O53" s="457"/>
      <c r="P53" s="457"/>
      <c r="Q53" s="457"/>
      <c r="R53" s="457"/>
      <c r="S53" s="457"/>
      <c r="T53" s="457"/>
      <c r="U53" s="457"/>
      <c r="V53" s="457"/>
      <c r="W53" s="457"/>
      <c r="X53" s="457"/>
      <c r="Y53" s="458"/>
      <c r="Z53" s="5"/>
    </row>
    <row r="54" spans="2:44" ht="18.75" customHeight="1">
      <c r="B54" s="11"/>
      <c r="C54" s="22" t="s">
        <v>23</v>
      </c>
      <c r="D54" s="22"/>
      <c r="E54" s="22"/>
      <c r="F54" s="22"/>
      <c r="G54" s="22"/>
      <c r="H54" s="22"/>
      <c r="I54" s="22"/>
      <c r="J54" s="22"/>
      <c r="K54" s="21"/>
      <c r="L54" s="449" t="s">
        <v>318</v>
      </c>
      <c r="M54" s="450"/>
      <c r="N54" s="451"/>
      <c r="O54" s="21"/>
      <c r="P54" s="21"/>
      <c r="Q54" s="174" t="s">
        <v>114</v>
      </c>
      <c r="R54" s="21"/>
      <c r="S54" s="21"/>
      <c r="T54" s="21"/>
      <c r="U54" s="21"/>
      <c r="V54" s="21"/>
      <c r="W54" s="21"/>
      <c r="X54" s="21"/>
      <c r="Y54" s="21"/>
      <c r="Z54" s="5"/>
      <c r="AJ54" s="1" t="s">
        <v>0</v>
      </c>
    </row>
    <row r="55" spans="2:44" ht="18.75" customHeight="1">
      <c r="B55" s="11"/>
      <c r="C55" s="22" t="s">
        <v>24</v>
      </c>
      <c r="D55" s="22"/>
      <c r="E55" s="22"/>
      <c r="F55" s="22"/>
      <c r="G55" s="22"/>
      <c r="H55" s="22"/>
      <c r="I55" s="22"/>
      <c r="J55" s="22"/>
      <c r="K55" s="21"/>
      <c r="L55" s="419" t="s">
        <v>523</v>
      </c>
      <c r="M55" s="420"/>
      <c r="N55" s="420"/>
      <c r="O55" s="420"/>
      <c r="P55" s="421"/>
      <c r="Q55" s="21"/>
      <c r="R55" s="21"/>
      <c r="S55" s="21"/>
      <c r="T55" s="21"/>
      <c r="U55" s="21"/>
      <c r="V55" s="21"/>
      <c r="W55" s="21"/>
      <c r="X55" s="21"/>
      <c r="Y55" s="21"/>
      <c r="Z55" s="5"/>
      <c r="AJ55" s="1" t="s">
        <v>279</v>
      </c>
    </row>
    <row r="56" spans="2:44" ht="18.75" customHeight="1">
      <c r="B56" s="11"/>
      <c r="C56" s="22" t="s">
        <v>417</v>
      </c>
      <c r="D56" s="22"/>
      <c r="E56" s="22"/>
      <c r="F56" s="22"/>
      <c r="G56" s="22"/>
      <c r="H56" s="22"/>
      <c r="I56" s="22"/>
      <c r="J56" s="22"/>
      <c r="K56" s="21"/>
      <c r="L56" s="452">
        <v>42919</v>
      </c>
      <c r="M56" s="453"/>
      <c r="N56" s="453"/>
      <c r="O56" s="454"/>
      <c r="P56" s="21"/>
      <c r="Q56" s="21"/>
      <c r="R56" s="21"/>
      <c r="S56" s="177" t="s">
        <v>524</v>
      </c>
      <c r="T56" s="455">
        <f>IF(ISBLANK(承認年月日),"未入力",承認年月日)</f>
        <v>42919</v>
      </c>
      <c r="U56" s="455"/>
      <c r="V56" s="455"/>
      <c r="W56" s="455"/>
      <c r="X56" s="455"/>
      <c r="Y56" s="21" t="s">
        <v>525</v>
      </c>
      <c r="Z56" s="5"/>
      <c r="AJ56" s="1" t="s">
        <v>228</v>
      </c>
    </row>
    <row r="57" spans="2:44" ht="18.75" customHeight="1">
      <c r="B57" s="11"/>
      <c r="C57" s="26" t="s">
        <v>174</v>
      </c>
      <c r="D57" s="26"/>
      <c r="E57" s="26"/>
      <c r="F57" s="26"/>
      <c r="G57" s="26" t="s">
        <v>25</v>
      </c>
      <c r="H57" s="26"/>
      <c r="I57" s="22"/>
      <c r="J57" s="22"/>
      <c r="K57" s="21"/>
      <c r="L57" s="413" t="s">
        <v>319</v>
      </c>
      <c r="M57" s="414"/>
      <c r="N57" s="415"/>
      <c r="O57" s="21"/>
      <c r="P57" s="21"/>
      <c r="Q57" s="174" t="s">
        <v>114</v>
      </c>
      <c r="R57" s="21"/>
      <c r="S57" s="21"/>
      <c r="T57" s="21"/>
      <c r="U57" s="21"/>
      <c r="V57" s="21"/>
      <c r="W57" s="21"/>
      <c r="X57" s="21"/>
      <c r="Y57" s="21"/>
      <c r="Z57" s="5"/>
      <c r="AJ57" s="1" t="s">
        <v>280</v>
      </c>
    </row>
    <row r="58" spans="2:44" ht="18.75" customHeight="1">
      <c r="B58" s="11"/>
      <c r="C58" s="26"/>
      <c r="D58" s="22"/>
      <c r="E58" s="22"/>
      <c r="F58" s="22"/>
      <c r="G58" s="26" t="s">
        <v>87</v>
      </c>
      <c r="H58" s="22"/>
      <c r="I58" s="22"/>
      <c r="J58" s="22"/>
      <c r="K58" s="21"/>
      <c r="L58" s="459">
        <v>75</v>
      </c>
      <c r="M58" s="460"/>
      <c r="N58" s="21" t="s">
        <v>26</v>
      </c>
      <c r="O58" s="21"/>
      <c r="P58" s="21"/>
      <c r="Q58" s="21"/>
      <c r="R58" s="21"/>
      <c r="S58" s="21"/>
      <c r="T58" s="21"/>
      <c r="U58" s="21"/>
      <c r="V58" s="21"/>
      <c r="W58" s="21"/>
      <c r="X58" s="21"/>
      <c r="Y58" s="21"/>
      <c r="Z58" s="5"/>
      <c r="AJ58" s="1" t="s">
        <v>1</v>
      </c>
    </row>
    <row r="59" spans="2:44" ht="18.75" customHeight="1">
      <c r="B59" s="11"/>
      <c r="C59" s="22"/>
      <c r="D59" s="22"/>
      <c r="E59" s="22"/>
      <c r="F59" s="22"/>
      <c r="G59" s="26" t="s">
        <v>175</v>
      </c>
      <c r="H59" s="26"/>
      <c r="I59" s="22"/>
      <c r="J59" s="22"/>
      <c r="K59" s="21"/>
      <c r="L59" s="459">
        <v>25</v>
      </c>
      <c r="M59" s="460"/>
      <c r="N59" s="21" t="s">
        <v>26</v>
      </c>
      <c r="O59" s="21"/>
      <c r="P59" s="21"/>
      <c r="Q59" s="21"/>
      <c r="R59" s="21"/>
      <c r="S59" s="21"/>
      <c r="T59" s="21"/>
      <c r="U59" s="21"/>
      <c r="V59" s="21"/>
      <c r="W59" s="21"/>
      <c r="X59" s="21"/>
      <c r="Y59" s="21"/>
      <c r="Z59" s="5"/>
    </row>
    <row r="60" spans="2:44" ht="18.75" customHeight="1">
      <c r="B60" s="11"/>
      <c r="C60" s="22"/>
      <c r="D60" s="22"/>
      <c r="E60" s="22"/>
      <c r="F60" s="22"/>
      <c r="G60" s="26" t="s">
        <v>27</v>
      </c>
      <c r="H60" s="26"/>
      <c r="I60" s="26"/>
      <c r="J60" s="26"/>
      <c r="K60" s="21"/>
      <c r="L60" s="459"/>
      <c r="M60" s="460"/>
      <c r="N60" s="21" t="s">
        <v>26</v>
      </c>
      <c r="O60" s="21" t="s">
        <v>28</v>
      </c>
      <c r="P60" s="459">
        <v>20</v>
      </c>
      <c r="Q60" s="460"/>
      <c r="R60" s="21" t="s">
        <v>26</v>
      </c>
      <c r="S60" s="459">
        <v>1</v>
      </c>
      <c r="T60" s="460"/>
      <c r="U60" s="21" t="s">
        <v>29</v>
      </c>
      <c r="V60" s="21"/>
      <c r="W60" s="21"/>
      <c r="X60" s="21"/>
      <c r="Y60" s="21"/>
      <c r="Z60" s="5"/>
      <c r="AB60" s="1" t="s">
        <v>300</v>
      </c>
      <c r="AJ60" s="1" t="s">
        <v>265</v>
      </c>
    </row>
    <row r="61" spans="2:44" ht="18.75" customHeight="1">
      <c r="B61" s="11"/>
      <c r="C61" s="22"/>
      <c r="D61" s="22"/>
      <c r="E61" s="22"/>
      <c r="F61" s="22"/>
      <c r="G61" s="26" t="s">
        <v>30</v>
      </c>
      <c r="H61" s="26"/>
      <c r="I61" s="22"/>
      <c r="J61" s="22"/>
      <c r="K61" s="21"/>
      <c r="L61" s="459">
        <v>0</v>
      </c>
      <c r="M61" s="460"/>
      <c r="N61" s="21" t="s">
        <v>31</v>
      </c>
      <c r="O61" s="21"/>
      <c r="P61" s="21"/>
      <c r="Q61" s="21"/>
      <c r="R61" s="21"/>
      <c r="S61" s="21"/>
      <c r="T61" s="21"/>
      <c r="U61" s="21"/>
      <c r="V61" s="21"/>
      <c r="W61" s="21"/>
      <c r="X61" s="21"/>
      <c r="Y61" s="21"/>
      <c r="Z61" s="5"/>
      <c r="AJ61" s="1" t="s">
        <v>106</v>
      </c>
    </row>
    <row r="62" spans="2:44" ht="18.75" customHeight="1">
      <c r="B62" s="11"/>
      <c r="C62" s="22"/>
      <c r="D62" s="22"/>
      <c r="E62" s="22"/>
      <c r="F62" s="22"/>
      <c r="G62" s="26" t="s">
        <v>32</v>
      </c>
      <c r="H62" s="26"/>
      <c r="I62" s="26"/>
      <c r="J62" s="22"/>
      <c r="K62" s="21"/>
      <c r="L62" s="459">
        <v>7</v>
      </c>
      <c r="M62" s="460"/>
      <c r="N62" s="21" t="s">
        <v>33</v>
      </c>
      <c r="O62" s="21"/>
      <c r="P62" s="21"/>
      <c r="Q62" s="21"/>
      <c r="R62" s="21"/>
      <c r="S62" s="21"/>
      <c r="T62" s="21"/>
      <c r="U62" s="21"/>
      <c r="V62" s="21"/>
      <c r="W62" s="21"/>
      <c r="X62" s="21"/>
      <c r="Y62" s="21"/>
      <c r="Z62" s="5"/>
    </row>
    <row r="63" spans="2:44" ht="18.75" customHeight="1">
      <c r="B63" s="11"/>
      <c r="C63" s="22" t="s">
        <v>34</v>
      </c>
      <c r="D63" s="22"/>
      <c r="E63" s="22"/>
      <c r="F63" s="22"/>
      <c r="G63" s="22"/>
      <c r="H63" s="22"/>
      <c r="I63" s="22"/>
      <c r="J63" s="22"/>
      <c r="K63" s="21"/>
      <c r="L63" s="21"/>
      <c r="M63" s="21"/>
      <c r="N63" s="21"/>
      <c r="O63" s="21"/>
      <c r="P63" s="21"/>
      <c r="Q63" s="21"/>
      <c r="R63" s="21"/>
      <c r="S63" s="21"/>
      <c r="T63" s="21"/>
      <c r="U63" s="21"/>
      <c r="V63" s="21"/>
      <c r="W63" s="21"/>
      <c r="X63" s="21"/>
      <c r="Y63" s="21"/>
      <c r="Z63" s="5"/>
      <c r="AJ63" s="25" t="b">
        <v>1</v>
      </c>
      <c r="AK63" s="25" t="b">
        <v>1</v>
      </c>
      <c r="AL63" s="25" t="b">
        <v>1</v>
      </c>
    </row>
    <row r="64" spans="2:44" ht="18.75" customHeight="1">
      <c r="B64" s="11"/>
      <c r="C64" s="22"/>
      <c r="D64" s="22"/>
      <c r="E64" s="22"/>
      <c r="F64" s="22"/>
      <c r="G64" s="22"/>
      <c r="H64" s="22"/>
      <c r="I64" s="22"/>
      <c r="J64" s="22"/>
      <c r="K64" s="21"/>
      <c r="L64" s="21"/>
      <c r="M64" s="21"/>
      <c r="N64" s="21"/>
      <c r="O64" s="21"/>
      <c r="P64" s="21"/>
      <c r="Q64" s="21"/>
      <c r="R64" s="21"/>
      <c r="S64" s="21"/>
      <c r="T64" s="21"/>
      <c r="U64" s="21"/>
      <c r="V64" s="21"/>
      <c r="W64" s="21"/>
      <c r="X64" s="21"/>
      <c r="Y64" s="21"/>
      <c r="Z64" s="5"/>
      <c r="AJ64" s="25" t="b">
        <v>1</v>
      </c>
      <c r="AK64" s="25" t="b">
        <v>1</v>
      </c>
      <c r="AL64" s="25" t="b">
        <v>1</v>
      </c>
      <c r="AM64" s="25" t="b">
        <v>1</v>
      </c>
      <c r="AO64" s="1" t="str">
        <f>IF(AK64,",φ25","")</f>
        <v>,φ25</v>
      </c>
      <c r="AP64" s="1" t="str">
        <f>IF(AL64,",φ20","")</f>
        <v>,φ20</v>
      </c>
      <c r="AQ64" s="1" t="str">
        <f>IF(AM64,",φ13","")</f>
        <v>,φ13</v>
      </c>
      <c r="AR64" s="1" t="str">
        <f>IF(AJ64,MID(AO64&amp;AP64&amp;AQ64,2,20),"")</f>
        <v>φ25,φ20,φ13</v>
      </c>
    </row>
    <row r="65" spans="2:44" ht="18.75" customHeight="1">
      <c r="B65" s="11"/>
      <c r="C65" s="22"/>
      <c r="D65" s="22"/>
      <c r="E65" s="22"/>
      <c r="F65" s="22"/>
      <c r="G65" s="22"/>
      <c r="H65" s="22"/>
      <c r="I65" s="22"/>
      <c r="J65" s="22"/>
      <c r="K65" s="21"/>
      <c r="L65" s="21"/>
      <c r="M65" s="21"/>
      <c r="N65" s="21"/>
      <c r="O65" s="21"/>
      <c r="P65" s="21"/>
      <c r="Q65" s="21"/>
      <c r="R65" s="21"/>
      <c r="S65" s="21"/>
      <c r="T65" s="21"/>
      <c r="U65" s="21"/>
      <c r="V65" s="21"/>
      <c r="W65" s="21"/>
      <c r="X65" s="21"/>
      <c r="Y65" s="21"/>
      <c r="Z65" s="5"/>
      <c r="AJ65" s="25" t="b">
        <v>1</v>
      </c>
      <c r="AK65" s="25" t="b">
        <v>1</v>
      </c>
      <c r="AL65" s="25" t="b">
        <v>1</v>
      </c>
      <c r="AM65" s="25" t="b">
        <v>1</v>
      </c>
      <c r="AO65" s="1" t="str">
        <f>IF(AK65,",φ25","")</f>
        <v>,φ25</v>
      </c>
      <c r="AP65" s="1" t="str">
        <f>IF(AL65,",φ20","")</f>
        <v>,φ20</v>
      </c>
      <c r="AQ65" s="1" t="str">
        <f>IF(AM65,",φ13","")</f>
        <v>,φ13</v>
      </c>
      <c r="AR65" s="1" t="str">
        <f t="shared" ref="AR65:AR70" si="0">IF(AJ65,MID(AO65&amp;AP65&amp;AQ65,2,20),"")</f>
        <v>φ25,φ20,φ13</v>
      </c>
    </row>
    <row r="66" spans="2:44" ht="18.75" customHeight="1">
      <c r="B66" s="11"/>
      <c r="C66" s="22"/>
      <c r="D66" s="22"/>
      <c r="E66" s="22"/>
      <c r="F66" s="22"/>
      <c r="G66" s="22"/>
      <c r="H66" s="22"/>
      <c r="I66" s="22"/>
      <c r="J66" s="22"/>
      <c r="K66" s="21"/>
      <c r="L66" s="21"/>
      <c r="M66" s="21"/>
      <c r="N66" s="21"/>
      <c r="O66" s="21"/>
      <c r="P66" s="21"/>
      <c r="Q66" s="21"/>
      <c r="R66" s="21"/>
      <c r="S66" s="21"/>
      <c r="T66" s="21"/>
      <c r="U66" s="21"/>
      <c r="V66" s="21"/>
      <c r="W66" s="21"/>
      <c r="X66" s="21"/>
      <c r="Y66" s="21"/>
      <c r="Z66" s="5"/>
      <c r="AJ66" s="25" t="b">
        <v>1</v>
      </c>
      <c r="AK66" s="25" t="b">
        <v>1</v>
      </c>
      <c r="AL66" s="25" t="b">
        <v>1</v>
      </c>
      <c r="AM66" s="25" t="b">
        <v>1</v>
      </c>
      <c r="AO66" s="1" t="str">
        <f>IF(AK66,",φ25","")</f>
        <v>,φ25</v>
      </c>
      <c r="AP66" s="1" t="str">
        <f>IF(AL66,",φ20","")</f>
        <v>,φ20</v>
      </c>
      <c r="AQ66" s="1" t="str">
        <f>IF(AM66,",φ13","")</f>
        <v>,φ13</v>
      </c>
      <c r="AR66" s="1" t="str">
        <f t="shared" si="0"/>
        <v>φ25,φ20,φ13</v>
      </c>
    </row>
    <row r="67" spans="2:44" ht="18.75" customHeight="1">
      <c r="B67" s="11"/>
      <c r="C67" s="22"/>
      <c r="D67" s="22"/>
      <c r="E67" s="22"/>
      <c r="F67" s="22"/>
      <c r="G67" s="22"/>
      <c r="H67" s="22"/>
      <c r="I67" s="22"/>
      <c r="J67" s="22"/>
      <c r="K67" s="21"/>
      <c r="L67" s="21"/>
      <c r="M67" s="21"/>
      <c r="N67" s="21"/>
      <c r="O67" s="21"/>
      <c r="P67" s="21"/>
      <c r="Q67" s="21"/>
      <c r="R67" s="21"/>
      <c r="S67" s="21"/>
      <c r="T67" s="21"/>
      <c r="U67" s="21"/>
      <c r="V67" s="21"/>
      <c r="W67" s="21"/>
      <c r="X67" s="21"/>
      <c r="Y67" s="21"/>
      <c r="Z67" s="5"/>
      <c r="AJ67" s="25"/>
      <c r="AK67" s="25" t="b">
        <v>1</v>
      </c>
      <c r="AL67" s="25"/>
      <c r="AR67" s="1" t="str">
        <f>IF(AK67,AR66,"")</f>
        <v>φ25,φ20,φ13</v>
      </c>
    </row>
    <row r="68" spans="2:44" ht="18.75" customHeight="1">
      <c r="B68" s="11"/>
      <c r="C68" s="22"/>
      <c r="D68" s="22"/>
      <c r="E68" s="22"/>
      <c r="F68" s="22"/>
      <c r="G68" s="22"/>
      <c r="H68" s="22"/>
      <c r="I68" s="22"/>
      <c r="J68" s="22"/>
      <c r="K68" s="21"/>
      <c r="L68" s="21"/>
      <c r="M68" s="21"/>
      <c r="N68" s="21"/>
      <c r="O68" s="21"/>
      <c r="P68" s="21"/>
      <c r="Q68" s="21"/>
      <c r="R68" s="21"/>
      <c r="S68" s="21"/>
      <c r="T68" s="21"/>
      <c r="U68" s="21"/>
      <c r="V68" s="21"/>
      <c r="W68" s="21"/>
      <c r="X68" s="21"/>
      <c r="Y68" s="21"/>
      <c r="Z68" s="5"/>
      <c r="AJ68" s="25" t="b">
        <v>1</v>
      </c>
      <c r="AK68" s="25" t="b">
        <v>1</v>
      </c>
      <c r="AL68" s="25" t="b">
        <v>1</v>
      </c>
      <c r="AM68" s="25" t="b">
        <v>1</v>
      </c>
      <c r="AO68" s="1" t="str">
        <f>IF(AK68,",φ25","")</f>
        <v>,φ25</v>
      </c>
      <c r="AP68" s="1" t="str">
        <f>IF(AL68,",φ20","")</f>
        <v>,φ20</v>
      </c>
      <c r="AQ68" s="1" t="str">
        <f>IF(AM68,",φ13","")</f>
        <v>,φ13</v>
      </c>
      <c r="AR68" s="1" t="str">
        <f t="shared" si="0"/>
        <v>φ25,φ20,φ13</v>
      </c>
    </row>
    <row r="69" spans="2:44" ht="18.75" customHeight="1">
      <c r="B69" s="11"/>
      <c r="C69" s="22"/>
      <c r="D69" s="22"/>
      <c r="E69" s="22"/>
      <c r="F69" s="22"/>
      <c r="G69" s="22"/>
      <c r="H69" s="22"/>
      <c r="I69" s="22"/>
      <c r="J69" s="22"/>
      <c r="K69" s="21"/>
      <c r="L69" s="21"/>
      <c r="M69" s="21"/>
      <c r="N69" s="21"/>
      <c r="O69" s="21"/>
      <c r="P69" s="21"/>
      <c r="Q69" s="21"/>
      <c r="R69" s="21"/>
      <c r="S69" s="21"/>
      <c r="T69" s="21"/>
      <c r="U69" s="21"/>
      <c r="V69" s="21"/>
      <c r="W69" s="21"/>
      <c r="X69" s="21"/>
      <c r="Y69" s="21"/>
      <c r="Z69" s="5"/>
      <c r="AJ69" s="25" t="b">
        <v>1</v>
      </c>
      <c r="AK69" s="25" t="b">
        <v>1</v>
      </c>
      <c r="AL69" s="25" t="b">
        <v>1</v>
      </c>
      <c r="AM69" s="25" t="b">
        <v>1</v>
      </c>
      <c r="AO69" s="1" t="str">
        <f>IF(AK69,",φ25","")</f>
        <v>,φ25</v>
      </c>
      <c r="AP69" s="1" t="str">
        <f>IF(AL69,",φ20","")</f>
        <v>,φ20</v>
      </c>
      <c r="AQ69" s="1" t="str">
        <f>IF(AM69,",φ13","")</f>
        <v>,φ13</v>
      </c>
      <c r="AR69" s="1" t="str">
        <f t="shared" si="0"/>
        <v>φ25,φ20,φ13</v>
      </c>
    </row>
    <row r="70" spans="2:44" ht="18.75" customHeight="1" thickBot="1">
      <c r="B70" s="12"/>
      <c r="C70" s="13"/>
      <c r="D70" s="13"/>
      <c r="E70" s="13"/>
      <c r="F70" s="13"/>
      <c r="G70" s="13"/>
      <c r="H70" s="13"/>
      <c r="I70" s="13"/>
      <c r="J70" s="13"/>
      <c r="K70" s="7"/>
      <c r="L70" s="7"/>
      <c r="M70" s="7"/>
      <c r="N70" s="7"/>
      <c r="O70" s="7"/>
      <c r="P70" s="7"/>
      <c r="Q70" s="7"/>
      <c r="R70" s="7"/>
      <c r="S70" s="7"/>
      <c r="T70" s="7"/>
      <c r="U70" s="7"/>
      <c r="V70" s="7"/>
      <c r="W70" s="7"/>
      <c r="X70" s="7"/>
      <c r="Y70" s="7"/>
      <c r="Z70" s="8"/>
      <c r="AJ70" s="25" t="b">
        <v>1</v>
      </c>
      <c r="AK70" s="25" t="b">
        <v>1</v>
      </c>
      <c r="AL70" s="25" t="b">
        <v>1</v>
      </c>
      <c r="AM70" s="25" t="b">
        <v>1</v>
      </c>
      <c r="AO70" s="1" t="str">
        <f>IF(AK70,",φ25","")</f>
        <v>,φ25</v>
      </c>
      <c r="AP70" s="1" t="str">
        <f>IF(AL70,",φ20","")</f>
        <v>,φ20</v>
      </c>
      <c r="AQ70" s="1" t="str">
        <f>IF(AM70,",φ13","")</f>
        <v>,φ13</v>
      </c>
      <c r="AR70" s="1" t="str">
        <f t="shared" si="0"/>
        <v>φ25,φ20,φ13</v>
      </c>
    </row>
    <row r="71" spans="2:44" ht="19.5" customHeight="1"/>
    <row r="72" spans="2:44" ht="19.5" customHeight="1">
      <c r="H72" s="1" t="s">
        <v>496</v>
      </c>
    </row>
    <row r="73" spans="2:44" ht="19.5" customHeight="1" thickBot="1">
      <c r="B73" s="1" t="s">
        <v>35</v>
      </c>
      <c r="H73" s="1" t="s">
        <v>190</v>
      </c>
    </row>
    <row r="74" spans="2:44" ht="19.5" customHeight="1">
      <c r="B74" s="9"/>
      <c r="C74" s="175" t="s">
        <v>418</v>
      </c>
      <c r="D74" s="175"/>
      <c r="E74" s="175"/>
      <c r="F74" s="175"/>
      <c r="G74" s="10"/>
      <c r="H74" s="10"/>
      <c r="I74" s="10"/>
      <c r="J74" s="10"/>
      <c r="K74" s="2"/>
      <c r="L74" s="478">
        <v>42917</v>
      </c>
      <c r="M74" s="481"/>
      <c r="N74" s="481"/>
      <c r="O74" s="482"/>
      <c r="P74" s="2"/>
      <c r="Q74" s="2"/>
      <c r="R74" s="2"/>
      <c r="S74" s="176" t="s">
        <v>36</v>
      </c>
      <c r="T74" s="461">
        <f>IF(ISBLANK(L74),"未入力",L74)</f>
        <v>42917</v>
      </c>
      <c r="U74" s="461"/>
      <c r="V74" s="461"/>
      <c r="W74" s="461"/>
      <c r="X74" s="461"/>
      <c r="Y74" s="2" t="s">
        <v>37</v>
      </c>
      <c r="Z74" s="3"/>
    </row>
    <row r="75" spans="2:44" ht="19.5" customHeight="1">
      <c r="B75" s="11"/>
      <c r="C75" s="26" t="s">
        <v>38</v>
      </c>
      <c r="D75" s="26"/>
      <c r="E75" s="26"/>
      <c r="F75" s="26"/>
      <c r="G75" s="22"/>
      <c r="H75" s="22"/>
      <c r="I75" s="22"/>
      <c r="J75" s="22"/>
      <c r="K75" s="21"/>
      <c r="L75" s="452">
        <v>42906</v>
      </c>
      <c r="M75" s="453"/>
      <c r="N75" s="453"/>
      <c r="O75" s="454"/>
      <c r="P75" s="21"/>
      <c r="Q75" s="21"/>
      <c r="R75" s="21"/>
      <c r="S75" s="177" t="s">
        <v>36</v>
      </c>
      <c r="T75" s="455">
        <f>IF(ISBLANK(L75),"未入力",L75)</f>
        <v>42906</v>
      </c>
      <c r="U75" s="455"/>
      <c r="V75" s="455"/>
      <c r="W75" s="455"/>
      <c r="X75" s="455"/>
      <c r="Y75" s="21" t="s">
        <v>37</v>
      </c>
      <c r="Z75" s="5"/>
    </row>
    <row r="76" spans="2:44" ht="19.5" customHeight="1">
      <c r="B76" s="11"/>
      <c r="C76" s="26" t="s">
        <v>39</v>
      </c>
      <c r="D76" s="26"/>
      <c r="E76" s="26"/>
      <c r="F76" s="26"/>
      <c r="G76" s="22"/>
      <c r="H76" s="22"/>
      <c r="I76" s="22"/>
      <c r="J76" s="22"/>
      <c r="K76" s="21"/>
      <c r="L76" s="464">
        <v>450000</v>
      </c>
      <c r="M76" s="465"/>
      <c r="N76" s="465"/>
      <c r="O76" s="466"/>
      <c r="P76" s="21" t="s">
        <v>40</v>
      </c>
      <c r="Q76" s="21"/>
      <c r="R76" s="21"/>
      <c r="S76" s="21"/>
      <c r="T76" s="21"/>
      <c r="U76" s="21"/>
      <c r="V76" s="21"/>
      <c r="W76" s="21"/>
      <c r="X76" s="21"/>
      <c r="Y76" s="21"/>
      <c r="Z76" s="5"/>
      <c r="AB76" s="1" t="s">
        <v>522</v>
      </c>
    </row>
    <row r="77" spans="2:44" ht="20.25" customHeight="1">
      <c r="B77" s="11"/>
      <c r="C77" s="26" t="s">
        <v>41</v>
      </c>
      <c r="D77" s="26"/>
      <c r="E77" s="26"/>
      <c r="F77" s="26"/>
      <c r="G77" s="26"/>
      <c r="H77" s="22"/>
      <c r="I77" s="22"/>
      <c r="J77" s="22"/>
      <c r="K77" s="21"/>
      <c r="L77" s="452">
        <v>42923</v>
      </c>
      <c r="M77" s="453"/>
      <c r="N77" s="453"/>
      <c r="O77" s="454"/>
      <c r="P77" s="21"/>
      <c r="Q77" s="21"/>
      <c r="R77" s="21"/>
      <c r="S77" s="177" t="s">
        <v>36</v>
      </c>
      <c r="T77" s="455">
        <f>IF(ISBLANK(L77),"未入力",L77)</f>
        <v>42923</v>
      </c>
      <c r="U77" s="455"/>
      <c r="V77" s="455"/>
      <c r="W77" s="455"/>
      <c r="X77" s="455"/>
      <c r="Y77" s="21" t="s">
        <v>37</v>
      </c>
      <c r="Z77" s="5"/>
    </row>
    <row r="78" spans="2:44" ht="19.5" customHeight="1">
      <c r="B78" s="11"/>
      <c r="C78" s="26" t="s">
        <v>216</v>
      </c>
      <c r="D78" s="22"/>
      <c r="E78" s="22"/>
      <c r="F78" s="22"/>
      <c r="G78" s="22"/>
      <c r="H78" s="22"/>
      <c r="I78" s="22"/>
      <c r="J78" s="22"/>
      <c r="K78" s="21"/>
      <c r="L78" s="452">
        <v>42947</v>
      </c>
      <c r="M78" s="462"/>
      <c r="N78" s="462"/>
      <c r="O78" s="463"/>
      <c r="P78" s="21"/>
      <c r="Q78" s="21"/>
      <c r="R78" s="21"/>
      <c r="S78" s="177" t="s">
        <v>36</v>
      </c>
      <c r="T78" s="455">
        <f>IF(ISBLANK(L78),"未入力",L78)</f>
        <v>42947</v>
      </c>
      <c r="U78" s="455"/>
      <c r="V78" s="455"/>
      <c r="W78" s="455"/>
      <c r="X78" s="455"/>
      <c r="Y78" s="21" t="s">
        <v>37</v>
      </c>
      <c r="Z78" s="5"/>
    </row>
    <row r="79" spans="2:44" ht="18.75" customHeight="1">
      <c r="B79" s="11"/>
      <c r="C79" s="26"/>
      <c r="D79" s="26"/>
      <c r="E79" s="26" t="s">
        <v>217</v>
      </c>
      <c r="F79" s="22"/>
      <c r="G79" s="22"/>
      <c r="H79" s="22"/>
      <c r="I79" s="22"/>
      <c r="J79" s="22"/>
      <c r="K79" s="21"/>
      <c r="L79" s="452">
        <v>42948</v>
      </c>
      <c r="M79" s="462"/>
      <c r="N79" s="462"/>
      <c r="O79" s="463"/>
      <c r="P79" s="21"/>
      <c r="Q79" s="21"/>
      <c r="R79" s="21"/>
      <c r="S79" s="177" t="s">
        <v>36</v>
      </c>
      <c r="T79" s="455">
        <f>IF(ISBLANK(L79),"未入力",L79)</f>
        <v>42948</v>
      </c>
      <c r="U79" s="455"/>
      <c r="V79" s="455"/>
      <c r="W79" s="455"/>
      <c r="X79" s="455"/>
      <c r="Y79" s="21" t="s">
        <v>37</v>
      </c>
      <c r="Z79" s="5"/>
    </row>
    <row r="80" spans="2:44" ht="18.75" customHeight="1">
      <c r="B80" s="11"/>
      <c r="C80" s="26"/>
      <c r="D80" s="22"/>
      <c r="E80" s="22" t="s">
        <v>140</v>
      </c>
      <c r="F80" s="22"/>
      <c r="G80" s="22"/>
      <c r="H80" s="22"/>
      <c r="I80" s="22"/>
      <c r="J80" s="22"/>
      <c r="K80" s="21"/>
      <c r="L80" s="471">
        <v>0.54166666666666663</v>
      </c>
      <c r="M80" s="472"/>
      <c r="N80" s="473"/>
      <c r="O80" s="21"/>
      <c r="P80" s="21"/>
      <c r="Q80" s="21"/>
      <c r="R80" s="21"/>
      <c r="S80" s="177" t="s">
        <v>36</v>
      </c>
      <c r="T80" s="470">
        <f>IF(ISBLANK(L80),"未入力",L80)</f>
        <v>0.54166666666666663</v>
      </c>
      <c r="U80" s="470"/>
      <c r="V80" s="470"/>
      <c r="W80" s="470"/>
      <c r="X80" s="470"/>
      <c r="Y80" s="21" t="s">
        <v>37</v>
      </c>
      <c r="Z80" s="5"/>
      <c r="AB80" s="1" t="s">
        <v>526</v>
      </c>
    </row>
    <row r="81" spans="2:36" ht="18.75" customHeight="1" thickBot="1">
      <c r="B81" s="12"/>
      <c r="C81" s="16" t="s">
        <v>42</v>
      </c>
      <c r="D81" s="16"/>
      <c r="E81" s="16"/>
      <c r="F81" s="16"/>
      <c r="G81" s="16"/>
      <c r="H81" s="13"/>
      <c r="I81" s="13"/>
      <c r="J81" s="13"/>
      <c r="K81" s="7"/>
      <c r="L81" s="474">
        <v>42978</v>
      </c>
      <c r="M81" s="475"/>
      <c r="N81" s="475"/>
      <c r="O81" s="476"/>
      <c r="P81" s="7"/>
      <c r="Q81" s="7"/>
      <c r="R81" s="7"/>
      <c r="S81" s="17" t="s">
        <v>36</v>
      </c>
      <c r="T81" s="477">
        <f>IF(ISBLANK(L81),"未入力",L81)</f>
        <v>42978</v>
      </c>
      <c r="U81" s="477"/>
      <c r="V81" s="477"/>
      <c r="W81" s="477"/>
      <c r="X81" s="477"/>
      <c r="Y81" s="7" t="s">
        <v>37</v>
      </c>
      <c r="Z81" s="8"/>
    </row>
    <row r="82" spans="2:36" ht="18.75" customHeight="1"/>
    <row r="83" spans="2:36" ht="18.75" customHeight="1" thickBot="1">
      <c r="B83" s="1" t="s">
        <v>43</v>
      </c>
    </row>
    <row r="84" spans="2:36" ht="18.75" customHeight="1">
      <c r="B84" s="9"/>
      <c r="C84" s="10" t="s">
        <v>125</v>
      </c>
      <c r="D84" s="10"/>
      <c r="E84" s="10"/>
      <c r="F84" s="10"/>
      <c r="G84" s="10"/>
      <c r="H84" s="10"/>
      <c r="I84" s="10"/>
      <c r="J84" s="10"/>
      <c r="K84" s="2"/>
      <c r="L84" s="478">
        <v>42979</v>
      </c>
      <c r="M84" s="479"/>
      <c r="N84" s="479"/>
      <c r="O84" s="480"/>
      <c r="P84" s="2"/>
      <c r="Q84" s="2"/>
      <c r="R84" s="2"/>
      <c r="S84" s="176" t="s">
        <v>36</v>
      </c>
      <c r="T84" s="461">
        <f>IF(ISBLANK(L84),"未入力",L84)</f>
        <v>42979</v>
      </c>
      <c r="U84" s="461"/>
      <c r="V84" s="461"/>
      <c r="W84" s="461"/>
      <c r="X84" s="461"/>
      <c r="Y84" s="2" t="s">
        <v>37</v>
      </c>
      <c r="Z84" s="3"/>
    </row>
    <row r="85" spans="2:36" ht="18.75" customHeight="1">
      <c r="B85" s="11"/>
      <c r="C85" s="26" t="s">
        <v>44</v>
      </c>
      <c r="D85" s="26"/>
      <c r="E85" s="26"/>
      <c r="F85" s="26"/>
      <c r="G85" s="22"/>
      <c r="H85" s="22"/>
      <c r="I85" s="22"/>
      <c r="J85" s="22"/>
      <c r="K85" s="21"/>
      <c r="L85" s="452">
        <v>42924</v>
      </c>
      <c r="M85" s="453"/>
      <c r="N85" s="453"/>
      <c r="O85" s="454"/>
      <c r="P85" s="21"/>
      <c r="Q85" s="21"/>
      <c r="R85" s="21"/>
      <c r="S85" s="177" t="s">
        <v>36</v>
      </c>
      <c r="T85" s="455">
        <f>IF(ISBLANK(L85),"未入力",L85)</f>
        <v>42924</v>
      </c>
      <c r="U85" s="455"/>
      <c r="V85" s="455"/>
      <c r="W85" s="455"/>
      <c r="X85" s="455"/>
      <c r="Y85" s="21" t="s">
        <v>37</v>
      </c>
      <c r="Z85" s="5"/>
    </row>
    <row r="86" spans="2:36" ht="18.75" customHeight="1">
      <c r="B86" s="11"/>
      <c r="C86" s="26" t="s">
        <v>45</v>
      </c>
      <c r="D86" s="26"/>
      <c r="E86" s="26"/>
      <c r="F86" s="26"/>
      <c r="G86" s="22"/>
      <c r="H86" s="22"/>
      <c r="I86" s="22"/>
      <c r="J86" s="22"/>
      <c r="K86" s="21"/>
      <c r="L86" s="452">
        <v>42974</v>
      </c>
      <c r="M86" s="453"/>
      <c r="N86" s="453"/>
      <c r="O86" s="454"/>
      <c r="P86" s="21"/>
      <c r="Q86" s="21"/>
      <c r="R86" s="21"/>
      <c r="S86" s="177" t="s">
        <v>36</v>
      </c>
      <c r="T86" s="455">
        <f>IF(ISBLANK(L86),"未入力",L86)</f>
        <v>42974</v>
      </c>
      <c r="U86" s="455"/>
      <c r="V86" s="455"/>
      <c r="W86" s="455"/>
      <c r="X86" s="455"/>
      <c r="Y86" s="21" t="s">
        <v>37</v>
      </c>
      <c r="Z86" s="5"/>
    </row>
    <row r="87" spans="2:36" ht="18.75" customHeight="1" thickBot="1">
      <c r="B87" s="12"/>
      <c r="C87" s="16" t="s">
        <v>46</v>
      </c>
      <c r="D87" s="16"/>
      <c r="E87" s="16"/>
      <c r="F87" s="16"/>
      <c r="G87" s="13"/>
      <c r="H87" s="13"/>
      <c r="I87" s="13"/>
      <c r="J87" s="13"/>
      <c r="K87" s="7"/>
      <c r="L87" s="474">
        <v>42981</v>
      </c>
      <c r="M87" s="475"/>
      <c r="N87" s="475"/>
      <c r="O87" s="476"/>
      <c r="P87" s="7"/>
      <c r="Q87" s="7"/>
      <c r="R87" s="7"/>
      <c r="S87" s="17" t="s">
        <v>36</v>
      </c>
      <c r="T87" s="477">
        <f>IF(ISBLANK(L87),"未入力",L87)</f>
        <v>42981</v>
      </c>
      <c r="U87" s="477"/>
      <c r="V87" s="477"/>
      <c r="W87" s="477"/>
      <c r="X87" s="477"/>
      <c r="Y87" s="7" t="s">
        <v>37</v>
      </c>
      <c r="Z87" s="8"/>
    </row>
    <row r="88" spans="2:36" ht="18.75" customHeight="1"/>
    <row r="89" spans="2:36" ht="18.75" customHeight="1" thickBot="1">
      <c r="B89" s="1" t="s">
        <v>176</v>
      </c>
    </row>
    <row r="90" spans="2:36" ht="18.75" customHeight="1">
      <c r="B90" s="9"/>
      <c r="C90" s="10" t="s">
        <v>177</v>
      </c>
      <c r="D90" s="10"/>
      <c r="E90" s="10"/>
      <c r="F90" s="10"/>
      <c r="G90" s="10"/>
      <c r="H90" s="10"/>
      <c r="I90" s="10"/>
      <c r="J90" s="10"/>
      <c r="K90" s="2"/>
      <c r="L90" s="2"/>
      <c r="M90" s="2"/>
      <c r="N90" s="2"/>
      <c r="O90" s="2"/>
      <c r="P90" s="2"/>
      <c r="Q90" s="2"/>
      <c r="R90" s="2"/>
      <c r="S90" s="2"/>
      <c r="T90" s="2"/>
      <c r="U90" s="2"/>
      <c r="V90" s="2"/>
      <c r="W90" s="2"/>
      <c r="X90" s="2"/>
      <c r="Y90" s="2"/>
      <c r="Z90" s="3"/>
      <c r="AJ90" s="25" t="b">
        <v>1</v>
      </c>
    </row>
    <row r="91" spans="2:36" ht="18.75" customHeight="1">
      <c r="B91" s="11"/>
      <c r="C91" s="22"/>
      <c r="D91" s="22"/>
      <c r="E91" s="22"/>
      <c r="F91" s="22"/>
      <c r="G91" s="22"/>
      <c r="H91" s="22"/>
      <c r="I91" s="22"/>
      <c r="J91" s="22"/>
      <c r="K91" s="21"/>
      <c r="L91" s="21"/>
      <c r="M91" s="21"/>
      <c r="N91" s="21"/>
      <c r="O91" s="21"/>
      <c r="P91" s="21"/>
      <c r="Q91" s="21"/>
      <c r="R91" s="21"/>
      <c r="S91" s="21"/>
      <c r="T91" s="21"/>
      <c r="U91" s="21"/>
      <c r="V91" s="21"/>
      <c r="W91" s="21"/>
      <c r="X91" s="21"/>
      <c r="Y91" s="21"/>
      <c r="Z91" s="5"/>
      <c r="AJ91" s="25" t="b">
        <v>1</v>
      </c>
    </row>
    <row r="92" spans="2:36" ht="18.75" customHeight="1">
      <c r="B92" s="11"/>
      <c r="C92" s="22"/>
      <c r="D92" s="22"/>
      <c r="E92" s="22"/>
      <c r="F92" s="22"/>
      <c r="G92" s="22"/>
      <c r="H92" s="22"/>
      <c r="I92" s="22"/>
      <c r="J92" s="22"/>
      <c r="K92" s="21"/>
      <c r="L92" s="21"/>
      <c r="M92" s="21"/>
      <c r="N92" s="21"/>
      <c r="O92" s="21"/>
      <c r="P92" s="21"/>
      <c r="Q92" s="21"/>
      <c r="R92" s="21"/>
      <c r="S92" s="21"/>
      <c r="T92" s="21"/>
      <c r="U92" s="21"/>
      <c r="V92" s="21"/>
      <c r="W92" s="21"/>
      <c r="X92" s="21"/>
      <c r="Y92" s="21"/>
      <c r="Z92" s="5"/>
      <c r="AJ92" s="25" t="b">
        <v>1</v>
      </c>
    </row>
    <row r="93" spans="2:36" ht="18.75" customHeight="1">
      <c r="B93" s="178"/>
      <c r="C93" s="26"/>
      <c r="D93" s="22"/>
      <c r="E93" s="22"/>
      <c r="F93" s="22"/>
      <c r="G93" s="22"/>
      <c r="H93" s="22"/>
      <c r="I93" s="22"/>
      <c r="J93" s="22"/>
      <c r="K93" s="21"/>
      <c r="L93" s="21"/>
      <c r="M93" s="21"/>
      <c r="N93" s="21"/>
      <c r="O93" s="21"/>
      <c r="P93" s="21"/>
      <c r="Q93" s="21"/>
      <c r="R93" s="21"/>
      <c r="S93" s="21"/>
      <c r="T93" s="21"/>
      <c r="U93" s="21"/>
      <c r="V93" s="21"/>
      <c r="W93" s="21"/>
      <c r="X93" s="21"/>
      <c r="Y93" s="21"/>
      <c r="Z93" s="5"/>
      <c r="AJ93" s="25" t="b">
        <v>1</v>
      </c>
    </row>
    <row r="94" spans="2:36" ht="18.75" customHeight="1">
      <c r="B94" s="178"/>
      <c r="C94" s="26"/>
      <c r="D94" s="22"/>
      <c r="E94" s="22"/>
      <c r="F94" s="22"/>
      <c r="G94" s="22"/>
      <c r="H94" s="22"/>
      <c r="I94" s="22"/>
      <c r="J94" s="22"/>
      <c r="K94" s="21"/>
      <c r="L94" s="21"/>
      <c r="M94" s="21"/>
      <c r="N94" s="21"/>
      <c r="O94" s="21"/>
      <c r="P94" s="21"/>
      <c r="Q94" s="21"/>
      <c r="R94" s="21"/>
      <c r="S94" s="21"/>
      <c r="T94" s="21"/>
      <c r="U94" s="21"/>
      <c r="V94" s="21"/>
      <c r="W94" s="21"/>
      <c r="X94" s="21"/>
      <c r="Y94" s="21"/>
      <c r="Z94" s="5"/>
      <c r="AJ94" s="25" t="b">
        <v>1</v>
      </c>
    </row>
    <row r="95" spans="2:36" ht="18.75" customHeight="1" thickBot="1">
      <c r="B95" s="12"/>
      <c r="C95" s="13"/>
      <c r="D95" s="16"/>
      <c r="E95" s="13"/>
      <c r="F95" s="13"/>
      <c r="G95" s="13"/>
      <c r="H95" s="13"/>
      <c r="I95" s="13"/>
      <c r="J95" s="13"/>
      <c r="K95" s="7"/>
      <c r="L95" s="7"/>
      <c r="M95" s="7"/>
      <c r="N95" s="7"/>
      <c r="O95" s="7"/>
      <c r="P95" s="7"/>
      <c r="Q95" s="7"/>
      <c r="R95" s="7"/>
      <c r="S95" s="7"/>
      <c r="T95" s="7"/>
      <c r="U95" s="7"/>
      <c r="V95" s="7"/>
      <c r="W95" s="7"/>
      <c r="X95" s="7"/>
      <c r="Y95" s="7"/>
      <c r="Z95" s="8"/>
      <c r="AJ95" s="25" t="b">
        <v>1</v>
      </c>
    </row>
    <row r="98" spans="2:26">
      <c r="B98" s="442" t="s">
        <v>484</v>
      </c>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row>
    <row r="13147" spans="36:36">
      <c r="AJ13147" s="1" t="b">
        <v>1</v>
      </c>
    </row>
  </sheetData>
  <sheetProtection password="D805" sheet="1" objects="1" scenarios="1"/>
  <mergeCells count="70">
    <mergeCell ref="AC41:AE41"/>
    <mergeCell ref="AC42:AE42"/>
    <mergeCell ref="AC43:AE43"/>
    <mergeCell ref="AC44:AE44"/>
    <mergeCell ref="AC45:AE45"/>
    <mergeCell ref="AC46:AE46"/>
    <mergeCell ref="T80:X80"/>
    <mergeCell ref="L80:N80"/>
    <mergeCell ref="L87:O87"/>
    <mergeCell ref="T87:X87"/>
    <mergeCell ref="L81:O81"/>
    <mergeCell ref="T81:X81"/>
    <mergeCell ref="L85:O85"/>
    <mergeCell ref="T85:X85"/>
    <mergeCell ref="L84:O84"/>
    <mergeCell ref="T84:X84"/>
    <mergeCell ref="L79:O79"/>
    <mergeCell ref="T79:X79"/>
    <mergeCell ref="L61:M61"/>
    <mergeCell ref="L62:M62"/>
    <mergeCell ref="L74:O74"/>
    <mergeCell ref="T74:X74"/>
    <mergeCell ref="L78:O78"/>
    <mergeCell ref="T78:X78"/>
    <mergeCell ref="T75:X75"/>
    <mergeCell ref="L76:O76"/>
    <mergeCell ref="L77:O77"/>
    <mergeCell ref="L75:O75"/>
    <mergeCell ref="T77:X77"/>
    <mergeCell ref="L53:Y53"/>
    <mergeCell ref="L59:M59"/>
    <mergeCell ref="L60:M60"/>
    <mergeCell ref="P60:Q60"/>
    <mergeCell ref="S60:T60"/>
    <mergeCell ref="L58:M58"/>
    <mergeCell ref="L56:O56"/>
    <mergeCell ref="T56:X56"/>
    <mergeCell ref="B98:Z98"/>
    <mergeCell ref="L27:U27"/>
    <mergeCell ref="L28:R28"/>
    <mergeCell ref="L42:Y42"/>
    <mergeCell ref="L43:R43"/>
    <mergeCell ref="L39:P39"/>
    <mergeCell ref="L37:Y37"/>
    <mergeCell ref="L57:N57"/>
    <mergeCell ref="L55:P55"/>
    <mergeCell ref="L46:Y46"/>
    <mergeCell ref="L47:R47"/>
    <mergeCell ref="L48:Y48"/>
    <mergeCell ref="L49:R49"/>
    <mergeCell ref="L54:N54"/>
    <mergeCell ref="L86:O86"/>
    <mergeCell ref="T86:X86"/>
    <mergeCell ref="B2:Z2"/>
    <mergeCell ref="B4:Z4"/>
    <mergeCell ref="B6:Z6"/>
    <mergeCell ref="B7:Z7"/>
    <mergeCell ref="B8:Z8"/>
    <mergeCell ref="B19:C19"/>
    <mergeCell ref="L38:Y38"/>
    <mergeCell ref="L26:Y26"/>
    <mergeCell ref="L45:R45"/>
    <mergeCell ref="L29:N29"/>
    <mergeCell ref="L30:P30"/>
    <mergeCell ref="L31:R31"/>
    <mergeCell ref="L32:N32"/>
    <mergeCell ref="L44:Y44"/>
    <mergeCell ref="L36:Y36"/>
    <mergeCell ref="L23:Y23"/>
    <mergeCell ref="L33:R33"/>
  </mergeCells>
  <phoneticPr fontId="3"/>
  <conditionalFormatting sqref="G53">
    <cfRule type="expression" dxfId="16" priority="5" stopIfTrue="1">
      <formula>OR($AJ$52=TRUE)</formula>
    </cfRule>
    <cfRule type="expression" dxfId="15" priority="6" stopIfTrue="1">
      <formula>OR($AJ$52=FALSE)</formula>
    </cfRule>
  </conditionalFormatting>
  <conditionalFormatting sqref="D53">
    <cfRule type="expression" dxfId="14" priority="7" stopIfTrue="1">
      <formula>OR($AJ$52=FALSE)</formula>
    </cfRule>
    <cfRule type="expression" dxfId="13" priority="8" stopIfTrue="1">
      <formula>OR($AJ$52=TRUE)</formula>
    </cfRule>
  </conditionalFormatting>
  <conditionalFormatting sqref="L53:Y53">
    <cfRule type="expression" dxfId="12" priority="9" stopIfTrue="1">
      <formula>OR($AJ$52=FALSE)</formula>
    </cfRule>
    <cfRule type="expression" dxfId="11" priority="10" stopIfTrue="1">
      <formula>OR($AJ$52=TRUE)</formula>
    </cfRule>
  </conditionalFormatting>
  <conditionalFormatting sqref="L54:N54">
    <cfRule type="expression" dxfId="10" priority="1">
      <formula>(工事場所判定 =FALSE)</formula>
    </cfRule>
  </conditionalFormatting>
  <dataValidations count="13">
    <dataValidation type="date" imeMode="off" allowBlank="1" showInputMessage="1" showErrorMessage="1" sqref="L75:O75 L77:O77 L81:O81 L84:O87 L56:O56">
      <formula1>36892</formula1>
      <formula2>55153</formula2>
    </dataValidation>
    <dataValidation type="whole" imeMode="off" allowBlank="1" showInputMessage="1" showErrorMessage="1" sqref="L76:O76">
      <formula1>0</formula1>
      <formula2>100000000</formula2>
    </dataValidation>
    <dataValidation type="date" imeMode="off" allowBlank="1" showInputMessage="1" showErrorMessage="1" sqref="L74:O74">
      <formula1>36526</formula1>
      <formula2>55153</formula2>
    </dataValidation>
    <dataValidation type="whole" imeMode="off" allowBlank="1" showInputMessage="1" showErrorMessage="1" sqref="L62:M62">
      <formula1>0</formula1>
      <formula2>200</formula2>
    </dataValidation>
    <dataValidation type="whole" imeMode="off" allowBlank="1" showInputMessage="1" showErrorMessage="1" sqref="L61:M61">
      <formula1>0</formula1>
      <formula2>500</formula2>
    </dataValidation>
    <dataValidation type="whole" imeMode="off" allowBlank="1" showInputMessage="1" showErrorMessage="1" sqref="L60:M60">
      <formula1>13</formula1>
      <formula2>100</formula2>
    </dataValidation>
    <dataValidation type="whole" imeMode="off" allowBlank="1" showInputMessage="1" showErrorMessage="1" sqref="P60:Q60">
      <formula1>13</formula1>
      <formula2>200</formula2>
    </dataValidation>
    <dataValidation type="whole" imeMode="off" allowBlank="1" showInputMessage="1" showErrorMessage="1" sqref="S60:T60">
      <formula1>0</formula1>
      <formula2>10</formula2>
    </dataValidation>
    <dataValidation type="whole" imeMode="off" allowBlank="1" showInputMessage="1" showErrorMessage="1" sqref="L58:M59">
      <formula1>0</formula1>
      <formula2>250</formula2>
    </dataValidation>
    <dataValidation type="list" allowBlank="1" showInputMessage="1" showErrorMessage="1" sqref="L57:N57">
      <formula1>$AJ$55:$AJ$61</formula1>
    </dataValidation>
    <dataValidation imeMode="off" allowBlank="1" showInputMessage="1" showErrorMessage="1" sqref="L39:P39 L29:N29 L30:P30 L32:L33 M32:N32"/>
    <dataValidation type="list" allowBlank="1" showInputMessage="1" showErrorMessage="1" sqref="L54:N54">
      <formula1>"新設,改造,修繕,撤去"</formula1>
    </dataValidation>
    <dataValidation imeMode="hiragana" allowBlank="1" showInputMessage="1" showErrorMessage="1" sqref="L49:R49 L47:R47 L45:R45 L43:R43 L36:Y36 L31:R31 L27:U27 L26:Y26 L28:R28 L37:L38 L42:Y42 L44:Y44 L46:Y46 L48:Y48 AJ41:AP41 AJ42 L23:Y23"/>
  </dataValidations>
  <pageMargins left="1.3779527559055118" right="0.59055118110236227" top="1.3779527559055118" bottom="0.98425196850393704"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locked="0" defaultSize="0" autoFill="0" autoLine="0" autoPict="0">
                <anchor moveWithCells="1">
                  <from>
                    <xdr:col>11</xdr:col>
                    <xdr:colOff>19050</xdr:colOff>
                    <xdr:row>51</xdr:row>
                    <xdr:rowOff>28575</xdr:rowOff>
                  </from>
                  <to>
                    <xdr:col>25</xdr:col>
                    <xdr:colOff>0</xdr:colOff>
                    <xdr:row>52</xdr:row>
                    <xdr:rowOff>0</xdr:rowOff>
                  </to>
                </anchor>
              </controlPr>
            </control>
          </mc:Choice>
        </mc:AlternateContent>
        <mc:AlternateContent xmlns:mc="http://schemas.openxmlformats.org/markup-compatibility/2006">
          <mc:Choice Requires="x14">
            <control shapeId="6152" r:id="rId5" name="Check Box 8">
              <controlPr locked="0" defaultSize="0" autoFill="0" autoLine="0" autoPict="0">
                <anchor moveWithCells="1">
                  <from>
                    <xdr:col>11</xdr:col>
                    <xdr:colOff>0</xdr:colOff>
                    <xdr:row>62</xdr:row>
                    <xdr:rowOff>9525</xdr:rowOff>
                  </from>
                  <to>
                    <xdr:col>14</xdr:col>
                    <xdr:colOff>209550</xdr:colOff>
                    <xdr:row>63</xdr:row>
                    <xdr:rowOff>0</xdr:rowOff>
                  </to>
                </anchor>
              </controlPr>
            </control>
          </mc:Choice>
        </mc:AlternateContent>
        <mc:AlternateContent xmlns:mc="http://schemas.openxmlformats.org/markup-compatibility/2006">
          <mc:Choice Requires="x14">
            <control shapeId="6153" r:id="rId6" name="Check Box 9">
              <controlPr locked="0" defaultSize="0" autoFill="0" autoLine="0" autoPict="0">
                <anchor moveWithCells="1">
                  <from>
                    <xdr:col>11</xdr:col>
                    <xdr:colOff>0</xdr:colOff>
                    <xdr:row>67</xdr:row>
                    <xdr:rowOff>38100</xdr:rowOff>
                  </from>
                  <to>
                    <xdr:col>14</xdr:col>
                    <xdr:colOff>238125</xdr:colOff>
                    <xdr:row>68</xdr:row>
                    <xdr:rowOff>9525</xdr:rowOff>
                  </to>
                </anchor>
              </controlPr>
            </control>
          </mc:Choice>
        </mc:AlternateContent>
        <mc:AlternateContent xmlns:mc="http://schemas.openxmlformats.org/markup-compatibility/2006">
          <mc:Choice Requires="x14">
            <control shapeId="6154" r:id="rId7" name="Check Box 10">
              <controlPr locked="0" defaultSize="0" autoFill="0" autoLine="0" autoPict="0">
                <anchor moveWithCells="1">
                  <from>
                    <xdr:col>11</xdr:col>
                    <xdr:colOff>0</xdr:colOff>
                    <xdr:row>63</xdr:row>
                    <xdr:rowOff>19050</xdr:rowOff>
                  </from>
                  <to>
                    <xdr:col>15</xdr:col>
                    <xdr:colOff>19050</xdr:colOff>
                    <xdr:row>63</xdr:row>
                    <xdr:rowOff>228600</xdr:rowOff>
                  </to>
                </anchor>
              </controlPr>
            </control>
          </mc:Choice>
        </mc:AlternateContent>
        <mc:AlternateContent xmlns:mc="http://schemas.openxmlformats.org/markup-compatibility/2006">
          <mc:Choice Requires="x14">
            <control shapeId="6155" r:id="rId8" name="Check Box 11">
              <controlPr locked="0" defaultSize="0" autoFill="0" autoLine="0" autoPict="0">
                <anchor moveWithCells="1">
                  <from>
                    <xdr:col>11</xdr:col>
                    <xdr:colOff>0</xdr:colOff>
                    <xdr:row>64</xdr:row>
                    <xdr:rowOff>19050</xdr:rowOff>
                  </from>
                  <to>
                    <xdr:col>15</xdr:col>
                    <xdr:colOff>133350</xdr:colOff>
                    <xdr:row>64</xdr:row>
                    <xdr:rowOff>228600</xdr:rowOff>
                  </to>
                </anchor>
              </controlPr>
            </control>
          </mc:Choice>
        </mc:AlternateContent>
        <mc:AlternateContent xmlns:mc="http://schemas.openxmlformats.org/markup-compatibility/2006">
          <mc:Choice Requires="x14">
            <control shapeId="6156" r:id="rId9" name="Check Box 12">
              <controlPr locked="0" defaultSize="0" autoFill="0" autoLine="0" autoPict="0">
                <anchor moveWithCells="1">
                  <from>
                    <xdr:col>11</xdr:col>
                    <xdr:colOff>0</xdr:colOff>
                    <xdr:row>65</xdr:row>
                    <xdr:rowOff>19050</xdr:rowOff>
                  </from>
                  <to>
                    <xdr:col>14</xdr:col>
                    <xdr:colOff>209550</xdr:colOff>
                    <xdr:row>66</xdr:row>
                    <xdr:rowOff>9525</xdr:rowOff>
                  </to>
                </anchor>
              </controlPr>
            </control>
          </mc:Choice>
        </mc:AlternateContent>
        <mc:AlternateContent xmlns:mc="http://schemas.openxmlformats.org/markup-compatibility/2006">
          <mc:Choice Requires="x14">
            <control shapeId="6158" r:id="rId10" name="Check Box 14">
              <controlPr defaultSize="0" autoFill="0" autoLine="0" autoPict="0" altText="ヘッダ配管">
                <anchor moveWithCells="1">
                  <from>
                    <xdr:col>15</xdr:col>
                    <xdr:colOff>171450</xdr:colOff>
                    <xdr:row>66</xdr:row>
                    <xdr:rowOff>28575</xdr:rowOff>
                  </from>
                  <to>
                    <xdr:col>19</xdr:col>
                    <xdr:colOff>0</xdr:colOff>
                    <xdr:row>67</xdr:row>
                    <xdr:rowOff>0</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11</xdr:col>
                    <xdr:colOff>0</xdr:colOff>
                    <xdr:row>68</xdr:row>
                    <xdr:rowOff>38100</xdr:rowOff>
                  </from>
                  <to>
                    <xdr:col>14</xdr:col>
                    <xdr:colOff>161925</xdr:colOff>
                    <xdr:row>69</xdr:row>
                    <xdr:rowOff>9525</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11</xdr:col>
                    <xdr:colOff>0</xdr:colOff>
                    <xdr:row>69</xdr:row>
                    <xdr:rowOff>38100</xdr:rowOff>
                  </from>
                  <to>
                    <xdr:col>14</xdr:col>
                    <xdr:colOff>85725</xdr:colOff>
                    <xdr:row>70</xdr:row>
                    <xdr:rowOff>9525</xdr:rowOff>
                  </to>
                </anchor>
              </controlPr>
            </control>
          </mc:Choice>
        </mc:AlternateContent>
        <mc:AlternateContent xmlns:mc="http://schemas.openxmlformats.org/markup-compatibility/2006">
          <mc:Choice Requires="x14">
            <control shapeId="6178" r:id="rId13" name="Check Box 34">
              <controlPr defaultSize="0" autoFill="0" autoLine="0" autoPict="0" altText="ヘッダ配管">
                <anchor moveWithCells="1">
                  <from>
                    <xdr:col>11</xdr:col>
                    <xdr:colOff>0</xdr:colOff>
                    <xdr:row>89</xdr:row>
                    <xdr:rowOff>28575</xdr:rowOff>
                  </from>
                  <to>
                    <xdr:col>18</xdr:col>
                    <xdr:colOff>38100</xdr:colOff>
                    <xdr:row>90</xdr:row>
                    <xdr:rowOff>0</xdr:rowOff>
                  </to>
                </anchor>
              </controlPr>
            </control>
          </mc:Choice>
        </mc:AlternateContent>
        <mc:AlternateContent xmlns:mc="http://schemas.openxmlformats.org/markup-compatibility/2006">
          <mc:Choice Requires="x14">
            <control shapeId="6180" r:id="rId14" name="Check Box 36">
              <controlPr defaultSize="0" autoFill="0" autoLine="0" autoPict="0" altText="ヘッダ配管">
                <anchor moveWithCells="1">
                  <from>
                    <xdr:col>11</xdr:col>
                    <xdr:colOff>0</xdr:colOff>
                    <xdr:row>90</xdr:row>
                    <xdr:rowOff>0</xdr:rowOff>
                  </from>
                  <to>
                    <xdr:col>21</xdr:col>
                    <xdr:colOff>180975</xdr:colOff>
                    <xdr:row>90</xdr:row>
                    <xdr:rowOff>209550</xdr:rowOff>
                  </to>
                </anchor>
              </controlPr>
            </control>
          </mc:Choice>
        </mc:AlternateContent>
        <mc:AlternateContent xmlns:mc="http://schemas.openxmlformats.org/markup-compatibility/2006">
          <mc:Choice Requires="x14">
            <control shapeId="6181" r:id="rId15" name="Check Box 37">
              <controlPr defaultSize="0" autoFill="0" autoLine="0" autoPict="0" altText="ヘッダ配管">
                <anchor moveWithCells="1">
                  <from>
                    <xdr:col>11</xdr:col>
                    <xdr:colOff>0</xdr:colOff>
                    <xdr:row>91</xdr:row>
                    <xdr:rowOff>0</xdr:rowOff>
                  </from>
                  <to>
                    <xdr:col>21</xdr:col>
                    <xdr:colOff>85725</xdr:colOff>
                    <xdr:row>91</xdr:row>
                    <xdr:rowOff>209550</xdr:rowOff>
                  </to>
                </anchor>
              </controlPr>
            </control>
          </mc:Choice>
        </mc:AlternateContent>
        <mc:AlternateContent xmlns:mc="http://schemas.openxmlformats.org/markup-compatibility/2006">
          <mc:Choice Requires="x14">
            <control shapeId="6182" r:id="rId16" name="Check Box 38">
              <controlPr defaultSize="0" autoFill="0" autoLine="0" autoPict="0" altText="ヘッダ配管">
                <anchor moveWithCells="1">
                  <from>
                    <xdr:col>11</xdr:col>
                    <xdr:colOff>0</xdr:colOff>
                    <xdr:row>92</xdr:row>
                    <xdr:rowOff>0</xdr:rowOff>
                  </from>
                  <to>
                    <xdr:col>19</xdr:col>
                    <xdr:colOff>152400</xdr:colOff>
                    <xdr:row>92</xdr:row>
                    <xdr:rowOff>209550</xdr:rowOff>
                  </to>
                </anchor>
              </controlPr>
            </control>
          </mc:Choice>
        </mc:AlternateContent>
        <mc:AlternateContent xmlns:mc="http://schemas.openxmlformats.org/markup-compatibility/2006">
          <mc:Choice Requires="x14">
            <control shapeId="6183" r:id="rId17" name="Check Box 39">
              <controlPr defaultSize="0" autoFill="0" autoLine="0" autoPict="0" altText="ヘッダ配管">
                <anchor moveWithCells="1">
                  <from>
                    <xdr:col>11</xdr:col>
                    <xdr:colOff>0</xdr:colOff>
                    <xdr:row>93</xdr:row>
                    <xdr:rowOff>0</xdr:rowOff>
                  </from>
                  <to>
                    <xdr:col>20</xdr:col>
                    <xdr:colOff>76200</xdr:colOff>
                    <xdr:row>93</xdr:row>
                    <xdr:rowOff>209550</xdr:rowOff>
                  </to>
                </anchor>
              </controlPr>
            </control>
          </mc:Choice>
        </mc:AlternateContent>
        <mc:AlternateContent xmlns:mc="http://schemas.openxmlformats.org/markup-compatibility/2006">
          <mc:Choice Requires="x14">
            <control shapeId="6184" r:id="rId18" name="Check Box 40">
              <controlPr defaultSize="0" autoFill="0" autoLine="0" autoPict="0" altText="ヘッダ配管">
                <anchor moveWithCells="1">
                  <from>
                    <xdr:col>11</xdr:col>
                    <xdr:colOff>0</xdr:colOff>
                    <xdr:row>94</xdr:row>
                    <xdr:rowOff>0</xdr:rowOff>
                  </from>
                  <to>
                    <xdr:col>20</xdr:col>
                    <xdr:colOff>76200</xdr:colOff>
                    <xdr:row>94</xdr:row>
                    <xdr:rowOff>209550</xdr:rowOff>
                  </to>
                </anchor>
              </controlPr>
            </control>
          </mc:Choice>
        </mc:AlternateContent>
        <mc:AlternateContent xmlns:mc="http://schemas.openxmlformats.org/markup-compatibility/2006">
          <mc:Choice Requires="x14">
            <control shapeId="6198" r:id="rId19" name="Check Box 54">
              <controlPr defaultSize="0" autoFill="0" autoLine="0" autoPict="0">
                <anchor moveWithCells="1">
                  <from>
                    <xdr:col>15</xdr:col>
                    <xdr:colOff>171450</xdr:colOff>
                    <xdr:row>62</xdr:row>
                    <xdr:rowOff>28575</xdr:rowOff>
                  </from>
                  <to>
                    <xdr:col>19</xdr:col>
                    <xdr:colOff>0</xdr:colOff>
                    <xdr:row>63</xdr:row>
                    <xdr:rowOff>0</xdr:rowOff>
                  </to>
                </anchor>
              </controlPr>
            </control>
          </mc:Choice>
        </mc:AlternateContent>
        <mc:AlternateContent xmlns:mc="http://schemas.openxmlformats.org/markup-compatibility/2006">
          <mc:Choice Requires="x14">
            <control shapeId="6208" r:id="rId20" name="Check Box 64">
              <controlPr locked="0" defaultSize="0" autoFill="0" autoLine="0" autoPict="0">
                <anchor moveWithCells="1">
                  <from>
                    <xdr:col>15</xdr:col>
                    <xdr:colOff>171450</xdr:colOff>
                    <xdr:row>63</xdr:row>
                    <xdr:rowOff>19050</xdr:rowOff>
                  </from>
                  <to>
                    <xdr:col>18</xdr:col>
                    <xdr:colOff>66675</xdr:colOff>
                    <xdr:row>63</xdr:row>
                    <xdr:rowOff>228600</xdr:rowOff>
                  </to>
                </anchor>
              </controlPr>
            </control>
          </mc:Choice>
        </mc:AlternateContent>
        <mc:AlternateContent xmlns:mc="http://schemas.openxmlformats.org/markup-compatibility/2006">
          <mc:Choice Requires="x14">
            <control shapeId="6209" r:id="rId21" name="Check Box 65">
              <controlPr locked="0" defaultSize="0" autoFill="0" autoLine="0" autoPict="0">
                <anchor moveWithCells="1">
                  <from>
                    <xdr:col>18</xdr:col>
                    <xdr:colOff>209550</xdr:colOff>
                    <xdr:row>63</xdr:row>
                    <xdr:rowOff>19050</xdr:rowOff>
                  </from>
                  <to>
                    <xdr:col>21</xdr:col>
                    <xdr:colOff>104775</xdr:colOff>
                    <xdr:row>63</xdr:row>
                    <xdr:rowOff>228600</xdr:rowOff>
                  </to>
                </anchor>
              </controlPr>
            </control>
          </mc:Choice>
        </mc:AlternateContent>
        <mc:AlternateContent xmlns:mc="http://schemas.openxmlformats.org/markup-compatibility/2006">
          <mc:Choice Requires="x14">
            <control shapeId="6210" r:id="rId22" name="Check Box 66">
              <controlPr locked="0" defaultSize="0" autoFill="0" autoLine="0" autoPict="0">
                <anchor moveWithCells="1">
                  <from>
                    <xdr:col>22</xdr:col>
                    <xdr:colOff>0</xdr:colOff>
                    <xdr:row>63</xdr:row>
                    <xdr:rowOff>19050</xdr:rowOff>
                  </from>
                  <to>
                    <xdr:col>24</xdr:col>
                    <xdr:colOff>142875</xdr:colOff>
                    <xdr:row>63</xdr:row>
                    <xdr:rowOff>228600</xdr:rowOff>
                  </to>
                </anchor>
              </controlPr>
            </control>
          </mc:Choice>
        </mc:AlternateContent>
        <mc:AlternateContent xmlns:mc="http://schemas.openxmlformats.org/markup-compatibility/2006">
          <mc:Choice Requires="x14">
            <control shapeId="6211" r:id="rId23" name="Check Box 67">
              <controlPr locked="0" defaultSize="0" autoFill="0" autoLine="0" autoPict="0">
                <anchor moveWithCells="1">
                  <from>
                    <xdr:col>15</xdr:col>
                    <xdr:colOff>171450</xdr:colOff>
                    <xdr:row>64</xdr:row>
                    <xdr:rowOff>19050</xdr:rowOff>
                  </from>
                  <to>
                    <xdr:col>18</xdr:col>
                    <xdr:colOff>66675</xdr:colOff>
                    <xdr:row>64</xdr:row>
                    <xdr:rowOff>228600</xdr:rowOff>
                  </to>
                </anchor>
              </controlPr>
            </control>
          </mc:Choice>
        </mc:AlternateContent>
        <mc:AlternateContent xmlns:mc="http://schemas.openxmlformats.org/markup-compatibility/2006">
          <mc:Choice Requires="x14">
            <control shapeId="6212" r:id="rId24" name="Check Box 68">
              <controlPr locked="0" defaultSize="0" autoFill="0" autoLine="0" autoPict="0">
                <anchor moveWithCells="1">
                  <from>
                    <xdr:col>18</xdr:col>
                    <xdr:colOff>209550</xdr:colOff>
                    <xdr:row>64</xdr:row>
                    <xdr:rowOff>19050</xdr:rowOff>
                  </from>
                  <to>
                    <xdr:col>21</xdr:col>
                    <xdr:colOff>104775</xdr:colOff>
                    <xdr:row>64</xdr:row>
                    <xdr:rowOff>228600</xdr:rowOff>
                  </to>
                </anchor>
              </controlPr>
            </control>
          </mc:Choice>
        </mc:AlternateContent>
        <mc:AlternateContent xmlns:mc="http://schemas.openxmlformats.org/markup-compatibility/2006">
          <mc:Choice Requires="x14">
            <control shapeId="6213" r:id="rId25" name="Check Box 69">
              <controlPr locked="0" defaultSize="0" autoFill="0" autoLine="0" autoPict="0">
                <anchor moveWithCells="1">
                  <from>
                    <xdr:col>22</xdr:col>
                    <xdr:colOff>0</xdr:colOff>
                    <xdr:row>64</xdr:row>
                    <xdr:rowOff>19050</xdr:rowOff>
                  </from>
                  <to>
                    <xdr:col>24</xdr:col>
                    <xdr:colOff>142875</xdr:colOff>
                    <xdr:row>64</xdr:row>
                    <xdr:rowOff>228600</xdr:rowOff>
                  </to>
                </anchor>
              </controlPr>
            </control>
          </mc:Choice>
        </mc:AlternateContent>
        <mc:AlternateContent xmlns:mc="http://schemas.openxmlformats.org/markup-compatibility/2006">
          <mc:Choice Requires="x14">
            <control shapeId="6214" r:id="rId26" name="Check Box 70">
              <controlPr locked="0" defaultSize="0" autoFill="0" autoLine="0" autoPict="0">
                <anchor moveWithCells="1">
                  <from>
                    <xdr:col>15</xdr:col>
                    <xdr:colOff>171450</xdr:colOff>
                    <xdr:row>65</xdr:row>
                    <xdr:rowOff>19050</xdr:rowOff>
                  </from>
                  <to>
                    <xdr:col>18</xdr:col>
                    <xdr:colOff>66675</xdr:colOff>
                    <xdr:row>65</xdr:row>
                    <xdr:rowOff>228600</xdr:rowOff>
                  </to>
                </anchor>
              </controlPr>
            </control>
          </mc:Choice>
        </mc:AlternateContent>
        <mc:AlternateContent xmlns:mc="http://schemas.openxmlformats.org/markup-compatibility/2006">
          <mc:Choice Requires="x14">
            <control shapeId="6215" r:id="rId27" name="Check Box 71">
              <controlPr locked="0" defaultSize="0" autoFill="0" autoLine="0" autoPict="0">
                <anchor moveWithCells="1">
                  <from>
                    <xdr:col>18</xdr:col>
                    <xdr:colOff>209550</xdr:colOff>
                    <xdr:row>65</xdr:row>
                    <xdr:rowOff>19050</xdr:rowOff>
                  </from>
                  <to>
                    <xdr:col>21</xdr:col>
                    <xdr:colOff>104775</xdr:colOff>
                    <xdr:row>65</xdr:row>
                    <xdr:rowOff>228600</xdr:rowOff>
                  </to>
                </anchor>
              </controlPr>
            </control>
          </mc:Choice>
        </mc:AlternateContent>
        <mc:AlternateContent xmlns:mc="http://schemas.openxmlformats.org/markup-compatibility/2006">
          <mc:Choice Requires="x14">
            <control shapeId="6216" r:id="rId28" name="Check Box 72">
              <controlPr locked="0" defaultSize="0" autoFill="0" autoLine="0" autoPict="0">
                <anchor moveWithCells="1">
                  <from>
                    <xdr:col>22</xdr:col>
                    <xdr:colOff>0</xdr:colOff>
                    <xdr:row>65</xdr:row>
                    <xdr:rowOff>19050</xdr:rowOff>
                  </from>
                  <to>
                    <xdr:col>24</xdr:col>
                    <xdr:colOff>142875</xdr:colOff>
                    <xdr:row>65</xdr:row>
                    <xdr:rowOff>228600</xdr:rowOff>
                  </to>
                </anchor>
              </controlPr>
            </control>
          </mc:Choice>
        </mc:AlternateContent>
        <mc:AlternateContent xmlns:mc="http://schemas.openxmlformats.org/markup-compatibility/2006">
          <mc:Choice Requires="x14">
            <control shapeId="6217" r:id="rId29" name="Check Box 73">
              <controlPr locked="0" defaultSize="0" autoFill="0" autoLine="0" autoPict="0">
                <anchor moveWithCells="1">
                  <from>
                    <xdr:col>15</xdr:col>
                    <xdr:colOff>171450</xdr:colOff>
                    <xdr:row>67</xdr:row>
                    <xdr:rowOff>38100</xdr:rowOff>
                  </from>
                  <to>
                    <xdr:col>18</xdr:col>
                    <xdr:colOff>66675</xdr:colOff>
                    <xdr:row>68</xdr:row>
                    <xdr:rowOff>9525</xdr:rowOff>
                  </to>
                </anchor>
              </controlPr>
            </control>
          </mc:Choice>
        </mc:AlternateContent>
        <mc:AlternateContent xmlns:mc="http://schemas.openxmlformats.org/markup-compatibility/2006">
          <mc:Choice Requires="x14">
            <control shapeId="6218" r:id="rId30" name="Check Box 74">
              <controlPr locked="0" defaultSize="0" autoFill="0" autoLine="0" autoPict="0">
                <anchor moveWithCells="1">
                  <from>
                    <xdr:col>18</xdr:col>
                    <xdr:colOff>209550</xdr:colOff>
                    <xdr:row>67</xdr:row>
                    <xdr:rowOff>38100</xdr:rowOff>
                  </from>
                  <to>
                    <xdr:col>21</xdr:col>
                    <xdr:colOff>104775</xdr:colOff>
                    <xdr:row>68</xdr:row>
                    <xdr:rowOff>9525</xdr:rowOff>
                  </to>
                </anchor>
              </controlPr>
            </control>
          </mc:Choice>
        </mc:AlternateContent>
        <mc:AlternateContent xmlns:mc="http://schemas.openxmlformats.org/markup-compatibility/2006">
          <mc:Choice Requires="x14">
            <control shapeId="6219" r:id="rId31" name="Check Box 75">
              <controlPr locked="0" defaultSize="0" autoFill="0" autoLine="0" autoPict="0">
                <anchor moveWithCells="1">
                  <from>
                    <xdr:col>22</xdr:col>
                    <xdr:colOff>0</xdr:colOff>
                    <xdr:row>67</xdr:row>
                    <xdr:rowOff>38100</xdr:rowOff>
                  </from>
                  <to>
                    <xdr:col>24</xdr:col>
                    <xdr:colOff>142875</xdr:colOff>
                    <xdr:row>68</xdr:row>
                    <xdr:rowOff>9525</xdr:rowOff>
                  </to>
                </anchor>
              </controlPr>
            </control>
          </mc:Choice>
        </mc:AlternateContent>
        <mc:AlternateContent xmlns:mc="http://schemas.openxmlformats.org/markup-compatibility/2006">
          <mc:Choice Requires="x14">
            <control shapeId="6220" r:id="rId32" name="Check Box 76">
              <controlPr locked="0" defaultSize="0" autoFill="0" autoLine="0" autoPict="0">
                <anchor moveWithCells="1">
                  <from>
                    <xdr:col>15</xdr:col>
                    <xdr:colOff>171450</xdr:colOff>
                    <xdr:row>68</xdr:row>
                    <xdr:rowOff>38100</xdr:rowOff>
                  </from>
                  <to>
                    <xdr:col>18</xdr:col>
                    <xdr:colOff>66675</xdr:colOff>
                    <xdr:row>69</xdr:row>
                    <xdr:rowOff>9525</xdr:rowOff>
                  </to>
                </anchor>
              </controlPr>
            </control>
          </mc:Choice>
        </mc:AlternateContent>
        <mc:AlternateContent xmlns:mc="http://schemas.openxmlformats.org/markup-compatibility/2006">
          <mc:Choice Requires="x14">
            <control shapeId="6221" r:id="rId33" name="Check Box 77">
              <controlPr locked="0" defaultSize="0" autoFill="0" autoLine="0" autoPict="0">
                <anchor moveWithCells="1">
                  <from>
                    <xdr:col>18</xdr:col>
                    <xdr:colOff>209550</xdr:colOff>
                    <xdr:row>68</xdr:row>
                    <xdr:rowOff>38100</xdr:rowOff>
                  </from>
                  <to>
                    <xdr:col>21</xdr:col>
                    <xdr:colOff>104775</xdr:colOff>
                    <xdr:row>69</xdr:row>
                    <xdr:rowOff>9525</xdr:rowOff>
                  </to>
                </anchor>
              </controlPr>
            </control>
          </mc:Choice>
        </mc:AlternateContent>
        <mc:AlternateContent xmlns:mc="http://schemas.openxmlformats.org/markup-compatibility/2006">
          <mc:Choice Requires="x14">
            <control shapeId="6222" r:id="rId34" name="Check Box 78">
              <controlPr locked="0" defaultSize="0" autoFill="0" autoLine="0" autoPict="0">
                <anchor moveWithCells="1">
                  <from>
                    <xdr:col>22</xdr:col>
                    <xdr:colOff>0</xdr:colOff>
                    <xdr:row>68</xdr:row>
                    <xdr:rowOff>38100</xdr:rowOff>
                  </from>
                  <to>
                    <xdr:col>24</xdr:col>
                    <xdr:colOff>142875</xdr:colOff>
                    <xdr:row>69</xdr:row>
                    <xdr:rowOff>9525</xdr:rowOff>
                  </to>
                </anchor>
              </controlPr>
            </control>
          </mc:Choice>
        </mc:AlternateContent>
        <mc:AlternateContent xmlns:mc="http://schemas.openxmlformats.org/markup-compatibility/2006">
          <mc:Choice Requires="x14">
            <control shapeId="6223" r:id="rId35" name="Check Box 79">
              <controlPr locked="0" defaultSize="0" autoFill="0" autoLine="0" autoPict="0">
                <anchor moveWithCells="1">
                  <from>
                    <xdr:col>15</xdr:col>
                    <xdr:colOff>171450</xdr:colOff>
                    <xdr:row>69</xdr:row>
                    <xdr:rowOff>38100</xdr:rowOff>
                  </from>
                  <to>
                    <xdr:col>18</xdr:col>
                    <xdr:colOff>66675</xdr:colOff>
                    <xdr:row>70</xdr:row>
                    <xdr:rowOff>9525</xdr:rowOff>
                  </to>
                </anchor>
              </controlPr>
            </control>
          </mc:Choice>
        </mc:AlternateContent>
        <mc:AlternateContent xmlns:mc="http://schemas.openxmlformats.org/markup-compatibility/2006">
          <mc:Choice Requires="x14">
            <control shapeId="6224" r:id="rId36" name="Check Box 80">
              <controlPr locked="0" defaultSize="0" autoFill="0" autoLine="0" autoPict="0">
                <anchor moveWithCells="1">
                  <from>
                    <xdr:col>18</xdr:col>
                    <xdr:colOff>209550</xdr:colOff>
                    <xdr:row>69</xdr:row>
                    <xdr:rowOff>38100</xdr:rowOff>
                  </from>
                  <to>
                    <xdr:col>21</xdr:col>
                    <xdr:colOff>104775</xdr:colOff>
                    <xdr:row>70</xdr:row>
                    <xdr:rowOff>9525</xdr:rowOff>
                  </to>
                </anchor>
              </controlPr>
            </control>
          </mc:Choice>
        </mc:AlternateContent>
        <mc:AlternateContent xmlns:mc="http://schemas.openxmlformats.org/markup-compatibility/2006">
          <mc:Choice Requires="x14">
            <control shapeId="6225" r:id="rId37" name="Check Box 81">
              <controlPr locked="0" defaultSize="0" autoFill="0" autoLine="0" autoPict="0">
                <anchor moveWithCells="1">
                  <from>
                    <xdr:col>22</xdr:col>
                    <xdr:colOff>0</xdr:colOff>
                    <xdr:row>69</xdr:row>
                    <xdr:rowOff>38100</xdr:rowOff>
                  </from>
                  <to>
                    <xdr:col>24</xdr:col>
                    <xdr:colOff>142875</xdr:colOff>
                    <xdr:row>70</xdr:row>
                    <xdr:rowOff>9525</xdr:rowOff>
                  </to>
                </anchor>
              </controlPr>
            </control>
          </mc:Choice>
        </mc:AlternateContent>
        <mc:AlternateContent xmlns:mc="http://schemas.openxmlformats.org/markup-compatibility/2006">
          <mc:Choice Requires="x14">
            <control shapeId="6229" r:id="rId38" name="Check Box 85">
              <controlPr defaultSize="0" autoFill="0" autoLine="0" autoPict="0">
                <anchor moveWithCells="1">
                  <from>
                    <xdr:col>18</xdr:col>
                    <xdr:colOff>200025</xdr:colOff>
                    <xdr:row>62</xdr:row>
                    <xdr:rowOff>28575</xdr:rowOff>
                  </from>
                  <to>
                    <xdr:col>22</xdr:col>
                    <xdr:colOff>104775</xdr:colOff>
                    <xdr:row>63</xdr:row>
                    <xdr:rowOff>0</xdr:rowOff>
                  </to>
                </anchor>
              </controlPr>
            </control>
          </mc:Choice>
        </mc:AlternateContent>
        <mc:AlternateContent xmlns:mc="http://schemas.openxmlformats.org/markup-compatibility/2006">
          <mc:Choice Requires="x14">
            <control shapeId="6231" r:id="rId39" name="Drop Down 87">
              <controlPr defaultSize="0" autoLine="0" autoPict="0">
                <anchor moveWithCells="1">
                  <from>
                    <xdr:col>11</xdr:col>
                    <xdr:colOff>9525</xdr:colOff>
                    <xdr:row>30</xdr:row>
                    <xdr:rowOff>9525</xdr:rowOff>
                  </from>
                  <to>
                    <xdr:col>18</xdr:col>
                    <xdr:colOff>9525</xdr:colOff>
                    <xdr:row>30</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BJ40"/>
  <sheetViews>
    <sheetView showGridLines="0" showRowColHeaders="0" zoomScaleNormal="100" workbookViewId="0">
      <selection activeCell="V19" sqref="V19:AG19"/>
    </sheetView>
  </sheetViews>
  <sheetFormatPr defaultRowHeight="13.5"/>
  <cols>
    <col min="1" max="1" width="2.375" style="66" customWidth="1"/>
    <col min="2" max="46" width="2.25" style="66" customWidth="1"/>
    <col min="47" max="49" width="0" style="66" hidden="1" customWidth="1"/>
    <col min="50" max="51" width="9" style="66" hidden="1" customWidth="1"/>
    <col min="52" max="62" width="2.25" style="66" customWidth="1"/>
    <col min="63" max="16384" width="9" style="66"/>
  </cols>
  <sheetData>
    <row r="2" spans="2:62">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row>
    <row r="3" spans="2:62">
      <c r="B3" s="60"/>
      <c r="C3" s="196" t="s">
        <v>332</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83" t="str">
        <f>Ver&amp;"-"&amp;SN</f>
        <v>H29/4/1版-ji7lvz</v>
      </c>
      <c r="BE3" s="683"/>
      <c r="BF3" s="683"/>
      <c r="BG3" s="683"/>
      <c r="BH3" s="683"/>
      <c r="BI3" s="683"/>
      <c r="BJ3" s="60"/>
    </row>
    <row r="4" spans="2:62" ht="27" customHeight="1">
      <c r="B4" s="60"/>
      <c r="C4" s="358"/>
      <c r="D4" s="358"/>
      <c r="E4" s="358"/>
      <c r="F4" s="358"/>
      <c r="G4" s="358"/>
      <c r="H4" s="358"/>
      <c r="I4" s="358"/>
      <c r="J4" s="358"/>
      <c r="K4" s="358"/>
      <c r="L4" s="358"/>
      <c r="M4" s="358"/>
      <c r="N4" s="358"/>
      <c r="O4" s="358"/>
      <c r="P4" s="358"/>
      <c r="Q4" s="358"/>
      <c r="R4" s="358"/>
      <c r="S4" s="778" t="s">
        <v>331</v>
      </c>
      <c r="T4" s="778"/>
      <c r="U4" s="778"/>
      <c r="V4" s="778"/>
      <c r="W4" s="778"/>
      <c r="X4" s="778"/>
      <c r="Y4" s="778"/>
      <c r="Z4" s="778"/>
      <c r="AA4" s="778"/>
      <c r="AB4" s="778"/>
      <c r="AC4" s="778"/>
      <c r="AD4" s="778"/>
      <c r="AE4" s="778"/>
      <c r="AF4" s="778"/>
      <c r="AG4" s="778"/>
      <c r="AH4" s="778"/>
      <c r="AI4" s="778"/>
      <c r="AJ4" s="778"/>
      <c r="AK4" s="778"/>
      <c r="AL4" s="778"/>
      <c r="AM4" s="778"/>
      <c r="AN4" s="358"/>
      <c r="AO4" s="358"/>
      <c r="AP4" s="358"/>
      <c r="AQ4" s="358"/>
      <c r="AR4" s="358"/>
      <c r="AS4" s="358"/>
      <c r="AT4" s="358"/>
      <c r="AU4" s="358"/>
      <c r="AV4" s="358"/>
      <c r="AW4" s="358"/>
      <c r="AX4" s="358"/>
      <c r="AY4" s="358"/>
      <c r="AZ4" s="358"/>
      <c r="BA4" s="358"/>
      <c r="BB4" s="358"/>
      <c r="BC4" s="358"/>
      <c r="BD4" s="358"/>
      <c r="BE4" s="358"/>
      <c r="BF4" s="358"/>
      <c r="BG4" s="358"/>
      <c r="BH4" s="358"/>
      <c r="BI4" s="358"/>
      <c r="BJ4" s="60"/>
    </row>
    <row r="5" spans="2:62">
      <c r="B5" s="60"/>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72"/>
      <c r="AQ5" s="651">
        <f ca="1">IF(ISBLANK(完成申請日),TEXT(NOW(),"ggg")&amp;"　　　年　　　月　　　日",完成申請日)</f>
        <v>42979</v>
      </c>
      <c r="AR5" s="651"/>
      <c r="AS5" s="651"/>
      <c r="AT5" s="651"/>
      <c r="AU5" s="651"/>
      <c r="AV5" s="651"/>
      <c r="AW5" s="651"/>
      <c r="AX5" s="651"/>
      <c r="AY5" s="651"/>
      <c r="AZ5" s="651"/>
      <c r="BA5" s="651"/>
      <c r="BB5" s="651"/>
      <c r="BC5" s="651"/>
      <c r="BD5" s="651"/>
      <c r="BE5" s="651"/>
      <c r="BF5" s="651"/>
      <c r="BG5" s="651"/>
      <c r="BH5" s="651"/>
      <c r="BI5" s="358"/>
      <c r="BJ5" s="60"/>
    </row>
    <row r="6" spans="2:62">
      <c r="B6" s="60"/>
      <c r="C6" s="362"/>
      <c r="D6" s="362"/>
      <c r="E6" s="759" t="str">
        <f>"一関市長　"&amp;市長名&amp;"　様"</f>
        <v>一関市長　勝部 修　様</v>
      </c>
      <c r="F6" s="759"/>
      <c r="G6" s="759"/>
      <c r="H6" s="759"/>
      <c r="I6" s="759"/>
      <c r="J6" s="759"/>
      <c r="K6" s="759"/>
      <c r="L6" s="759"/>
      <c r="M6" s="759"/>
      <c r="N6" s="759"/>
      <c r="O6" s="759"/>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c r="BB6" s="358"/>
      <c r="BC6" s="358"/>
      <c r="BD6" s="358"/>
      <c r="BE6" s="358"/>
      <c r="BF6" s="358"/>
      <c r="BG6" s="358"/>
      <c r="BH6" s="358"/>
      <c r="BI6" s="358"/>
      <c r="BJ6" s="60"/>
    </row>
    <row r="7" spans="2:62">
      <c r="B7" s="60"/>
      <c r="C7" s="358"/>
      <c r="D7" s="358"/>
      <c r="E7" s="358"/>
      <c r="F7" s="358"/>
      <c r="G7" s="358"/>
      <c r="H7" s="358"/>
      <c r="I7" s="358"/>
      <c r="J7" s="358"/>
      <c r="K7" s="358"/>
      <c r="L7" s="358"/>
      <c r="M7" s="358"/>
      <c r="N7" s="358"/>
      <c r="O7" s="358"/>
      <c r="P7" s="358"/>
      <c r="Q7" s="358"/>
      <c r="R7" s="358"/>
      <c r="S7" s="358"/>
      <c r="T7" s="358"/>
      <c r="U7" s="358"/>
      <c r="V7" s="358"/>
      <c r="W7" s="358"/>
      <c r="X7" s="358"/>
      <c r="Y7" s="358"/>
      <c r="Z7" s="358"/>
      <c r="AA7" s="168"/>
      <c r="AB7" s="533"/>
      <c r="AC7" s="533"/>
      <c r="AD7" s="533"/>
      <c r="AE7" s="167"/>
      <c r="AF7" s="168"/>
      <c r="AG7" s="533"/>
      <c r="AH7" s="533"/>
      <c r="AI7" s="533"/>
      <c r="AJ7" s="167"/>
      <c r="AK7" s="544"/>
      <c r="AL7" s="794"/>
      <c r="AM7" s="794"/>
      <c r="AN7" s="794"/>
      <c r="AO7" s="795"/>
      <c r="AP7" s="168"/>
      <c r="AQ7" s="533"/>
      <c r="AR7" s="533"/>
      <c r="AS7" s="533"/>
      <c r="AT7" s="167"/>
      <c r="AU7" s="333"/>
      <c r="AV7" s="333"/>
      <c r="AW7" s="333"/>
      <c r="AX7" s="333"/>
      <c r="AY7" s="333"/>
      <c r="AZ7" s="168"/>
      <c r="BA7" s="533"/>
      <c r="BB7" s="533"/>
      <c r="BC7" s="533"/>
      <c r="BD7" s="167"/>
      <c r="BE7" s="773" t="s">
        <v>333</v>
      </c>
      <c r="BF7" s="774"/>
      <c r="BG7" s="774"/>
      <c r="BH7" s="774"/>
      <c r="BI7" s="775"/>
      <c r="BJ7" s="60"/>
    </row>
    <row r="8" spans="2:62">
      <c r="B8" s="60"/>
      <c r="C8" s="358"/>
      <c r="D8" s="358"/>
      <c r="E8" s="358"/>
      <c r="F8" s="358"/>
      <c r="G8" s="358"/>
      <c r="H8" s="358"/>
      <c r="I8" s="358"/>
      <c r="J8" s="358"/>
      <c r="K8" s="358"/>
      <c r="L8" s="358"/>
      <c r="M8" s="358"/>
      <c r="N8" s="358"/>
      <c r="O8" s="358"/>
      <c r="P8" s="358"/>
      <c r="Q8" s="358"/>
      <c r="R8" s="358"/>
      <c r="S8" s="358"/>
      <c r="T8" s="358"/>
      <c r="U8" s="358"/>
      <c r="V8" s="358"/>
      <c r="W8" s="358"/>
      <c r="X8" s="358"/>
      <c r="Y8" s="358"/>
      <c r="Z8" s="358"/>
      <c r="AA8" s="334"/>
      <c r="AB8" s="358"/>
      <c r="AC8" s="358"/>
      <c r="AD8" s="358"/>
      <c r="AE8" s="325"/>
      <c r="AF8" s="334"/>
      <c r="AG8" s="358"/>
      <c r="AH8" s="358"/>
      <c r="AI8" s="358"/>
      <c r="AJ8" s="325"/>
      <c r="AK8" s="334"/>
      <c r="AL8" s="358"/>
      <c r="AM8" s="358"/>
      <c r="AN8" s="358"/>
      <c r="AO8" s="325"/>
      <c r="AP8" s="334"/>
      <c r="AQ8" s="358"/>
      <c r="AR8" s="358"/>
      <c r="AS8" s="358"/>
      <c r="AT8" s="325"/>
      <c r="AU8" s="358"/>
      <c r="AV8" s="358"/>
      <c r="AW8" s="358"/>
      <c r="AX8" s="358"/>
      <c r="AY8" s="358"/>
      <c r="AZ8" s="334"/>
      <c r="BA8" s="358"/>
      <c r="BB8" s="358"/>
      <c r="BC8" s="358"/>
      <c r="BD8" s="325"/>
      <c r="BE8" s="334"/>
      <c r="BF8" s="358"/>
      <c r="BG8" s="358"/>
      <c r="BH8" s="358"/>
      <c r="BI8" s="325"/>
      <c r="BJ8" s="60"/>
    </row>
    <row r="9" spans="2:62">
      <c r="B9" s="60"/>
      <c r="C9" s="358"/>
      <c r="D9" s="358"/>
      <c r="E9" s="358"/>
      <c r="F9" s="358"/>
      <c r="G9" s="358"/>
      <c r="H9" s="358"/>
      <c r="I9" s="358"/>
      <c r="J9" s="358"/>
      <c r="K9" s="358"/>
      <c r="L9" s="358"/>
      <c r="M9" s="358"/>
      <c r="N9" s="358"/>
      <c r="O9" s="358"/>
      <c r="P9" s="358"/>
      <c r="Q9" s="358"/>
      <c r="R9" s="358"/>
      <c r="S9" s="358"/>
      <c r="T9" s="358"/>
      <c r="U9" s="358"/>
      <c r="V9" s="358"/>
      <c r="W9" s="358"/>
      <c r="X9" s="358"/>
      <c r="Y9" s="358"/>
      <c r="Z9" s="358"/>
      <c r="AA9" s="334"/>
      <c r="AB9" s="358"/>
      <c r="AC9" s="358"/>
      <c r="AD9" s="358"/>
      <c r="AE9" s="325"/>
      <c r="AF9" s="334"/>
      <c r="AG9" s="358"/>
      <c r="AH9" s="358"/>
      <c r="AI9" s="358"/>
      <c r="AJ9" s="325"/>
      <c r="AK9" s="334"/>
      <c r="AL9" s="358"/>
      <c r="AM9" s="358"/>
      <c r="AN9" s="358"/>
      <c r="AO9" s="325"/>
      <c r="AP9" s="334"/>
      <c r="AQ9" s="358"/>
      <c r="AR9" s="358"/>
      <c r="AS9" s="358"/>
      <c r="AT9" s="325"/>
      <c r="AU9" s="358"/>
      <c r="AV9" s="358"/>
      <c r="AW9" s="358"/>
      <c r="AX9" s="358"/>
      <c r="AY9" s="358"/>
      <c r="AZ9" s="334"/>
      <c r="BA9" s="358"/>
      <c r="BB9" s="358"/>
      <c r="BC9" s="358"/>
      <c r="BD9" s="325"/>
      <c r="BE9" s="334"/>
      <c r="BF9" s="358"/>
      <c r="BG9" s="358"/>
      <c r="BH9" s="358"/>
      <c r="BI9" s="325"/>
      <c r="BJ9" s="60"/>
    </row>
    <row r="10" spans="2:62">
      <c r="B10" s="60"/>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34"/>
      <c r="AB10" s="358"/>
      <c r="AC10" s="358"/>
      <c r="AD10" s="358"/>
      <c r="AE10" s="325"/>
      <c r="AF10" s="334"/>
      <c r="AG10" s="358"/>
      <c r="AH10" s="358"/>
      <c r="AI10" s="358"/>
      <c r="AJ10" s="325"/>
      <c r="AK10" s="334"/>
      <c r="AL10" s="358"/>
      <c r="AM10" s="358"/>
      <c r="AN10" s="358"/>
      <c r="AO10" s="325"/>
      <c r="AP10" s="334"/>
      <c r="AQ10" s="358"/>
      <c r="AR10" s="358"/>
      <c r="AS10" s="358"/>
      <c r="AT10" s="325"/>
      <c r="AU10" s="358"/>
      <c r="AV10" s="358"/>
      <c r="AW10" s="358"/>
      <c r="AX10" s="358"/>
      <c r="AY10" s="358"/>
      <c r="AZ10" s="334"/>
      <c r="BA10" s="358"/>
      <c r="BB10" s="358"/>
      <c r="BC10" s="358"/>
      <c r="BD10" s="325"/>
      <c r="BE10" s="334"/>
      <c r="BF10" s="358"/>
      <c r="BG10" s="358"/>
      <c r="BH10" s="358"/>
      <c r="BI10" s="325"/>
      <c r="BJ10" s="60"/>
    </row>
    <row r="11" spans="2:62">
      <c r="B11" s="60"/>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34"/>
      <c r="AB11" s="358"/>
      <c r="AC11" s="358"/>
      <c r="AD11" s="358"/>
      <c r="AE11" s="325"/>
      <c r="AF11" s="334"/>
      <c r="AG11" s="358"/>
      <c r="AH11" s="358"/>
      <c r="AI11" s="358"/>
      <c r="AJ11" s="325"/>
      <c r="AK11" s="334"/>
      <c r="AL11" s="358"/>
      <c r="AM11" s="358"/>
      <c r="AN11" s="358"/>
      <c r="AO11" s="325"/>
      <c r="AP11" s="334"/>
      <c r="AQ11" s="358"/>
      <c r="AR11" s="358"/>
      <c r="AS11" s="358"/>
      <c r="AT11" s="325"/>
      <c r="AU11" s="358"/>
      <c r="AV11" s="358"/>
      <c r="AW11" s="358"/>
      <c r="AX11" s="358"/>
      <c r="AY11" s="358"/>
      <c r="AZ11" s="334"/>
      <c r="BA11" s="358"/>
      <c r="BB11" s="358"/>
      <c r="BC11" s="358"/>
      <c r="BD11" s="325"/>
      <c r="BE11" s="334"/>
      <c r="BF11" s="358"/>
      <c r="BG11" s="358"/>
      <c r="BH11" s="358"/>
      <c r="BI11" s="325"/>
      <c r="BJ11" s="60"/>
    </row>
    <row r="12" spans="2:62">
      <c r="B12" s="60"/>
      <c r="C12" s="497" t="s">
        <v>83</v>
      </c>
      <c r="D12" s="531"/>
      <c r="E12" s="531"/>
      <c r="F12" s="531"/>
      <c r="G12" s="531"/>
      <c r="H12" s="531"/>
      <c r="I12" s="531"/>
      <c r="J12" s="531"/>
      <c r="K12" s="780"/>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105"/>
      <c r="AL12" s="357"/>
      <c r="AM12" s="357"/>
      <c r="AN12" s="357"/>
      <c r="AO12" s="357"/>
      <c r="AP12" s="357"/>
      <c r="AQ12" s="322"/>
      <c r="AR12" s="105"/>
      <c r="AS12" s="357"/>
      <c r="AT12" s="357"/>
      <c r="AU12" s="357"/>
      <c r="AV12" s="357"/>
      <c r="AW12" s="357"/>
      <c r="AX12" s="357"/>
      <c r="AY12" s="357"/>
      <c r="AZ12" s="357"/>
      <c r="BA12" s="357"/>
      <c r="BB12" s="357"/>
      <c r="BC12" s="357"/>
      <c r="BD12" s="357"/>
      <c r="BE12" s="357"/>
      <c r="BF12" s="357"/>
      <c r="BG12" s="357"/>
      <c r="BH12" s="357"/>
      <c r="BI12" s="322"/>
      <c r="BJ12" s="60"/>
    </row>
    <row r="13" spans="2:62">
      <c r="B13" s="60"/>
      <c r="C13" s="781"/>
      <c r="D13" s="679"/>
      <c r="E13" s="679"/>
      <c r="F13" s="679"/>
      <c r="G13" s="679"/>
      <c r="H13" s="679"/>
      <c r="I13" s="679"/>
      <c r="J13" s="679"/>
      <c r="K13" s="782"/>
      <c r="L13" s="358"/>
      <c r="M13" s="796" t="str">
        <f>IF(工事場所判定,申込者住所,工事場所住所)</f>
        <v>一関市竹山町7番2号</v>
      </c>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358"/>
      <c r="AK13" s="334"/>
      <c r="AL13" s="771" t="s">
        <v>84</v>
      </c>
      <c r="AM13" s="540"/>
      <c r="AN13" s="540"/>
      <c r="AO13" s="540"/>
      <c r="AP13" s="540"/>
      <c r="AQ13" s="325"/>
      <c r="AR13" s="334"/>
      <c r="AS13" s="796" t="str">
        <f>申込者氏名</f>
        <v>一 関　太 郎</v>
      </c>
      <c r="AT13" s="796"/>
      <c r="AU13" s="796"/>
      <c r="AV13" s="796"/>
      <c r="AW13" s="796"/>
      <c r="AX13" s="796"/>
      <c r="AY13" s="796"/>
      <c r="AZ13" s="796"/>
      <c r="BA13" s="796"/>
      <c r="BB13" s="796"/>
      <c r="BC13" s="796"/>
      <c r="BD13" s="796"/>
      <c r="BE13" s="796"/>
      <c r="BF13" s="796"/>
      <c r="BG13" s="796"/>
      <c r="BH13" s="796"/>
      <c r="BI13" s="325"/>
      <c r="BJ13" s="60"/>
    </row>
    <row r="14" spans="2:62">
      <c r="B14" s="60"/>
      <c r="C14" s="783"/>
      <c r="D14" s="719"/>
      <c r="E14" s="719"/>
      <c r="F14" s="719"/>
      <c r="G14" s="719"/>
      <c r="H14" s="719"/>
      <c r="I14" s="719"/>
      <c r="J14" s="719"/>
      <c r="K14" s="784"/>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23"/>
      <c r="AL14" s="359"/>
      <c r="AM14" s="359"/>
      <c r="AN14" s="359"/>
      <c r="AO14" s="359"/>
      <c r="AP14" s="359"/>
      <c r="AQ14" s="324"/>
      <c r="AR14" s="323"/>
      <c r="AS14" s="359"/>
      <c r="AT14" s="359"/>
      <c r="AU14" s="359"/>
      <c r="AV14" s="359"/>
      <c r="AW14" s="359"/>
      <c r="AX14" s="359"/>
      <c r="AY14" s="359"/>
      <c r="AZ14" s="359"/>
      <c r="BA14" s="359"/>
      <c r="BB14" s="359"/>
      <c r="BC14" s="359"/>
      <c r="BD14" s="359"/>
      <c r="BE14" s="359"/>
      <c r="BF14" s="359"/>
      <c r="BG14" s="359"/>
      <c r="BH14" s="359"/>
      <c r="BI14" s="324"/>
      <c r="BJ14" s="60"/>
    </row>
    <row r="15" spans="2:62">
      <c r="B15" s="60"/>
      <c r="C15" s="105"/>
      <c r="D15" s="357"/>
      <c r="E15" s="357"/>
      <c r="F15" s="357"/>
      <c r="G15" s="357"/>
      <c r="H15" s="357"/>
      <c r="I15" s="357"/>
      <c r="J15" s="357"/>
      <c r="K15" s="322"/>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105"/>
      <c r="AL15" s="357"/>
      <c r="AM15" s="357"/>
      <c r="AN15" s="357"/>
      <c r="AO15" s="357"/>
      <c r="AP15" s="357"/>
      <c r="AQ15" s="322"/>
      <c r="AR15" s="105"/>
      <c r="AS15" s="357"/>
      <c r="AT15" s="357"/>
      <c r="AU15" s="357"/>
      <c r="AV15" s="357"/>
      <c r="AW15" s="357"/>
      <c r="AX15" s="357"/>
      <c r="AY15" s="357"/>
      <c r="AZ15" s="357"/>
      <c r="BA15" s="357"/>
      <c r="BB15" s="357"/>
      <c r="BC15" s="357"/>
      <c r="BD15" s="357"/>
      <c r="BE15" s="357"/>
      <c r="BF15" s="357"/>
      <c r="BG15" s="357"/>
      <c r="BH15" s="357"/>
      <c r="BI15" s="322"/>
      <c r="BJ15" s="60"/>
    </row>
    <row r="16" spans="2:62">
      <c r="B16" s="60"/>
      <c r="C16" s="334"/>
      <c r="D16" s="540" t="s">
        <v>92</v>
      </c>
      <c r="E16" s="540"/>
      <c r="F16" s="540"/>
      <c r="G16" s="540"/>
      <c r="H16" s="540"/>
      <c r="I16" s="540"/>
      <c r="J16" s="540"/>
      <c r="K16" s="325"/>
      <c r="L16" s="358"/>
      <c r="M16" s="358"/>
      <c r="N16" s="650" t="str">
        <f>工事種別</f>
        <v>新設</v>
      </c>
      <c r="O16" s="650"/>
      <c r="P16" s="650"/>
      <c r="Q16" s="358"/>
      <c r="R16" s="358" t="s">
        <v>93</v>
      </c>
      <c r="S16" s="358"/>
      <c r="T16" s="358"/>
      <c r="U16" s="358"/>
      <c r="V16" s="358"/>
      <c r="W16" s="358" t="s">
        <v>55</v>
      </c>
      <c r="X16" s="358"/>
      <c r="Y16" s="650" t="str">
        <f>承認番号</f>
        <v>27-001</v>
      </c>
      <c r="Z16" s="650"/>
      <c r="AA16" s="650"/>
      <c r="AB16" s="650"/>
      <c r="AC16" s="650"/>
      <c r="AD16" s="650"/>
      <c r="AE16" s="358"/>
      <c r="AF16" s="358" t="s">
        <v>56</v>
      </c>
      <c r="AG16" s="358"/>
      <c r="AH16" s="358"/>
      <c r="AI16" s="358"/>
      <c r="AJ16" s="358"/>
      <c r="AK16" s="334"/>
      <c r="AL16" s="771" t="s">
        <v>334</v>
      </c>
      <c r="AM16" s="540"/>
      <c r="AN16" s="540"/>
      <c r="AO16" s="540"/>
      <c r="AP16" s="540"/>
      <c r="AQ16" s="325"/>
      <c r="AR16" s="334"/>
      <c r="AS16" s="651">
        <f>工事着工日</f>
        <v>42924</v>
      </c>
      <c r="AT16" s="651"/>
      <c r="AU16" s="651"/>
      <c r="AV16" s="651"/>
      <c r="AW16" s="651"/>
      <c r="AX16" s="651"/>
      <c r="AY16" s="651"/>
      <c r="AZ16" s="651"/>
      <c r="BA16" s="651"/>
      <c r="BB16" s="651"/>
      <c r="BC16" s="651"/>
      <c r="BD16" s="651"/>
      <c r="BE16" s="651"/>
      <c r="BF16" s="651"/>
      <c r="BG16" s="651"/>
      <c r="BH16" s="651"/>
      <c r="BI16" s="325"/>
      <c r="BJ16" s="60"/>
    </row>
    <row r="17" spans="2:62">
      <c r="B17" s="60"/>
      <c r="C17" s="323"/>
      <c r="D17" s="359"/>
      <c r="E17" s="359"/>
      <c r="F17" s="359"/>
      <c r="G17" s="359"/>
      <c r="H17" s="359"/>
      <c r="I17" s="359"/>
      <c r="J17" s="359"/>
      <c r="K17" s="324"/>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23"/>
      <c r="AL17" s="359"/>
      <c r="AM17" s="359"/>
      <c r="AN17" s="359"/>
      <c r="AO17" s="359"/>
      <c r="AP17" s="359"/>
      <c r="AQ17" s="324"/>
      <c r="AR17" s="323"/>
      <c r="AS17" s="359"/>
      <c r="AT17" s="359"/>
      <c r="AU17" s="359"/>
      <c r="AV17" s="359"/>
      <c r="AW17" s="359"/>
      <c r="AX17" s="359"/>
      <c r="AY17" s="359"/>
      <c r="AZ17" s="359"/>
      <c r="BA17" s="359"/>
      <c r="BB17" s="359"/>
      <c r="BC17" s="359"/>
      <c r="BD17" s="359"/>
      <c r="BE17" s="359"/>
      <c r="BF17" s="359"/>
      <c r="BG17" s="359"/>
      <c r="BH17" s="359"/>
      <c r="BI17" s="324"/>
      <c r="BJ17" s="60"/>
    </row>
    <row r="18" spans="2:62" ht="13.5" customHeight="1">
      <c r="B18" s="60"/>
      <c r="C18" s="373"/>
      <c r="D18" s="785" t="s">
        <v>359</v>
      </c>
      <c r="E18" s="785"/>
      <c r="F18" s="785"/>
      <c r="G18" s="785"/>
      <c r="H18" s="785"/>
      <c r="I18" s="785"/>
      <c r="J18" s="785"/>
      <c r="K18" s="141"/>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105"/>
      <c r="AL18" s="357"/>
      <c r="AM18" s="357"/>
      <c r="AN18" s="357"/>
      <c r="AO18" s="357"/>
      <c r="AP18" s="357"/>
      <c r="AQ18" s="322"/>
      <c r="AR18" s="105"/>
      <c r="AS18" s="357"/>
      <c r="AT18" s="357"/>
      <c r="AU18" s="357"/>
      <c r="AV18" s="357"/>
      <c r="AW18" s="357"/>
      <c r="AX18" s="357"/>
      <c r="AY18" s="357"/>
      <c r="AZ18" s="357"/>
      <c r="BA18" s="357"/>
      <c r="BB18" s="357"/>
      <c r="BC18" s="357"/>
      <c r="BD18" s="357"/>
      <c r="BE18" s="357"/>
      <c r="BF18" s="357"/>
      <c r="BG18" s="357"/>
      <c r="BH18" s="357"/>
      <c r="BI18" s="322"/>
      <c r="BJ18" s="60"/>
    </row>
    <row r="19" spans="2:62">
      <c r="B19" s="60"/>
      <c r="C19" s="250"/>
      <c r="D19" s="786"/>
      <c r="E19" s="786"/>
      <c r="F19" s="786"/>
      <c r="G19" s="786"/>
      <c r="H19" s="786"/>
      <c r="I19" s="786"/>
      <c r="J19" s="786"/>
      <c r="K19" s="162"/>
      <c r="L19" s="358"/>
      <c r="M19" s="236" t="s">
        <v>335</v>
      </c>
      <c r="N19" s="358"/>
      <c r="O19" s="650" t="str">
        <f>事業者番号</f>
        <v>0001</v>
      </c>
      <c r="P19" s="650"/>
      <c r="Q19" s="650"/>
      <c r="R19" s="236"/>
      <c r="S19" s="236"/>
      <c r="T19" s="236" t="s">
        <v>336</v>
      </c>
      <c r="U19" s="358"/>
      <c r="V19" s="549" t="str">
        <f>事業者名</f>
        <v>有限会社 脇田郷水道</v>
      </c>
      <c r="W19" s="549"/>
      <c r="X19" s="549"/>
      <c r="Y19" s="549"/>
      <c r="Z19" s="549"/>
      <c r="AA19" s="549"/>
      <c r="AB19" s="549"/>
      <c r="AC19" s="549"/>
      <c r="AD19" s="549"/>
      <c r="AE19" s="549"/>
      <c r="AF19" s="549"/>
      <c r="AG19" s="549"/>
      <c r="AH19" s="358" t="s">
        <v>178</v>
      </c>
      <c r="AI19" s="358"/>
      <c r="AJ19" s="358"/>
      <c r="AK19" s="334"/>
      <c r="AL19" s="540" t="s">
        <v>117</v>
      </c>
      <c r="AM19" s="540"/>
      <c r="AN19" s="540"/>
      <c r="AO19" s="540"/>
      <c r="AP19" s="540"/>
      <c r="AQ19" s="325"/>
      <c r="AR19" s="334"/>
      <c r="AS19" s="651">
        <f ca="1">IF(ISBLANK(工事竣工日),TEXT(NOW(),"ggg")&amp;"　　　年　　　月　　　日",工事竣工日)</f>
        <v>42974</v>
      </c>
      <c r="AT19" s="651"/>
      <c r="AU19" s="651"/>
      <c r="AV19" s="651"/>
      <c r="AW19" s="651"/>
      <c r="AX19" s="651"/>
      <c r="AY19" s="651"/>
      <c r="AZ19" s="651"/>
      <c r="BA19" s="651"/>
      <c r="BB19" s="651"/>
      <c r="BC19" s="651"/>
      <c r="BD19" s="651"/>
      <c r="BE19" s="651"/>
      <c r="BF19" s="651"/>
      <c r="BG19" s="651"/>
      <c r="BH19" s="651"/>
      <c r="BI19" s="325"/>
      <c r="BJ19" s="60"/>
    </row>
    <row r="20" spans="2:62">
      <c r="B20" s="60"/>
      <c r="C20" s="249"/>
      <c r="D20" s="787"/>
      <c r="E20" s="787"/>
      <c r="F20" s="787"/>
      <c r="G20" s="787"/>
      <c r="H20" s="787"/>
      <c r="I20" s="787"/>
      <c r="J20" s="787"/>
      <c r="K20" s="163"/>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23"/>
      <c r="AL20" s="359"/>
      <c r="AM20" s="359"/>
      <c r="AN20" s="359"/>
      <c r="AO20" s="359"/>
      <c r="AP20" s="359"/>
      <c r="AQ20" s="324"/>
      <c r="AR20" s="323"/>
      <c r="AS20" s="359"/>
      <c r="AT20" s="359"/>
      <c r="AU20" s="359"/>
      <c r="AV20" s="359"/>
      <c r="AW20" s="359"/>
      <c r="AX20" s="359"/>
      <c r="AY20" s="359"/>
      <c r="AZ20" s="359"/>
      <c r="BA20" s="359"/>
      <c r="BB20" s="359"/>
      <c r="BC20" s="359"/>
      <c r="BD20" s="359"/>
      <c r="BE20" s="359"/>
      <c r="BF20" s="359"/>
      <c r="BG20" s="359"/>
      <c r="BH20" s="359"/>
      <c r="BI20" s="324"/>
      <c r="BJ20" s="60"/>
    </row>
    <row r="21" spans="2:62" ht="13.5" customHeight="1">
      <c r="B21" s="60"/>
      <c r="C21" s="373"/>
      <c r="D21" s="785" t="s">
        <v>357</v>
      </c>
      <c r="E21" s="785"/>
      <c r="F21" s="785"/>
      <c r="G21" s="785"/>
      <c r="H21" s="785"/>
      <c r="I21" s="785"/>
      <c r="J21" s="785"/>
      <c r="K21" s="141"/>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105"/>
      <c r="AL21" s="357"/>
      <c r="AM21" s="357"/>
      <c r="AN21" s="357"/>
      <c r="AO21" s="357"/>
      <c r="AP21" s="357"/>
      <c r="AQ21" s="322"/>
      <c r="AR21" s="105"/>
      <c r="AS21" s="357"/>
      <c r="AT21" s="357"/>
      <c r="AU21" s="357"/>
      <c r="AV21" s="357"/>
      <c r="AW21" s="357"/>
      <c r="AX21" s="357"/>
      <c r="AY21" s="357"/>
      <c r="AZ21" s="357"/>
      <c r="BA21" s="357"/>
      <c r="BB21" s="357"/>
      <c r="BC21" s="357"/>
      <c r="BD21" s="357"/>
      <c r="BE21" s="357"/>
      <c r="BF21" s="357"/>
      <c r="BG21" s="357"/>
      <c r="BH21" s="357"/>
      <c r="BI21" s="322"/>
      <c r="BJ21" s="60"/>
    </row>
    <row r="22" spans="2:62">
      <c r="B22" s="60"/>
      <c r="C22" s="250"/>
      <c r="D22" s="786"/>
      <c r="E22" s="786"/>
      <c r="F22" s="786"/>
      <c r="G22" s="786"/>
      <c r="H22" s="786"/>
      <c r="I22" s="786"/>
      <c r="J22" s="786"/>
      <c r="K22" s="162"/>
      <c r="L22" s="358"/>
      <c r="M22" s="236" t="s">
        <v>335</v>
      </c>
      <c r="N22" s="358"/>
      <c r="O22" s="679">
        <f>主任技術者番号</f>
        <v>100001</v>
      </c>
      <c r="P22" s="679"/>
      <c r="Q22" s="679"/>
      <c r="R22" s="679"/>
      <c r="S22" s="251"/>
      <c r="T22" s="251" t="s">
        <v>336</v>
      </c>
      <c r="U22" s="355"/>
      <c r="V22" s="549" t="str">
        <f>主任技術者氏名</f>
        <v>脇田 郷一</v>
      </c>
      <c r="W22" s="549"/>
      <c r="X22" s="549"/>
      <c r="Y22" s="549"/>
      <c r="Z22" s="549"/>
      <c r="AA22" s="549"/>
      <c r="AB22" s="549"/>
      <c r="AC22" s="549"/>
      <c r="AD22" s="549"/>
      <c r="AE22" s="549"/>
      <c r="AF22" s="549"/>
      <c r="AG22" s="549"/>
      <c r="AH22" s="358" t="s">
        <v>120</v>
      </c>
      <c r="AI22" s="358"/>
      <c r="AJ22" s="358"/>
      <c r="AK22" s="334"/>
      <c r="AL22" s="771" t="s">
        <v>329</v>
      </c>
      <c r="AM22" s="540"/>
      <c r="AN22" s="540"/>
      <c r="AO22" s="540"/>
      <c r="AP22" s="540"/>
      <c r="AQ22" s="325"/>
      <c r="AR22" s="334"/>
      <c r="AS22" s="358" t="s">
        <v>87</v>
      </c>
      <c r="AT22" s="358"/>
      <c r="AU22" s="358"/>
      <c r="AV22" s="358"/>
      <c r="AW22" s="358"/>
      <c r="AX22" s="358"/>
      <c r="AY22" s="358"/>
      <c r="AZ22" s="358"/>
      <c r="BA22" s="772">
        <f>水道メータ口径2</f>
        <v>20</v>
      </c>
      <c r="BB22" s="772"/>
      <c r="BC22" s="772"/>
      <c r="BD22" s="358" t="s">
        <v>123</v>
      </c>
      <c r="BE22" s="358"/>
      <c r="BF22" s="772">
        <f>水道メータ数</f>
        <v>1</v>
      </c>
      <c r="BG22" s="772"/>
      <c r="BH22" s="358" t="s">
        <v>29</v>
      </c>
      <c r="BI22" s="325"/>
      <c r="BJ22" s="60"/>
    </row>
    <row r="23" spans="2:62">
      <c r="B23" s="60"/>
      <c r="C23" s="249"/>
      <c r="D23" s="787"/>
      <c r="E23" s="787"/>
      <c r="F23" s="787"/>
      <c r="G23" s="787"/>
      <c r="H23" s="787"/>
      <c r="I23" s="787"/>
      <c r="J23" s="787"/>
      <c r="K23" s="163"/>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23"/>
      <c r="AL23" s="359"/>
      <c r="AM23" s="359"/>
      <c r="AN23" s="359"/>
      <c r="AO23" s="359"/>
      <c r="AP23" s="359"/>
      <c r="AQ23" s="324"/>
      <c r="AR23" s="323"/>
      <c r="AS23" s="359"/>
      <c r="AT23" s="359"/>
      <c r="AU23" s="359"/>
      <c r="AV23" s="359"/>
      <c r="AW23" s="359"/>
      <c r="AX23" s="359"/>
      <c r="AY23" s="359"/>
      <c r="AZ23" s="359"/>
      <c r="BA23" s="359"/>
      <c r="BB23" s="359"/>
      <c r="BC23" s="358"/>
      <c r="BD23" s="358"/>
      <c r="BE23" s="359"/>
      <c r="BF23" s="359"/>
      <c r="BG23" s="359"/>
      <c r="BH23" s="359"/>
      <c r="BI23" s="324"/>
      <c r="BJ23" s="60"/>
    </row>
    <row r="24" spans="2:62">
      <c r="B24" s="60"/>
      <c r="C24" s="105"/>
      <c r="D24" s="357"/>
      <c r="E24" s="357"/>
      <c r="F24" s="357"/>
      <c r="G24" s="357"/>
      <c r="H24" s="357"/>
      <c r="I24" s="357"/>
      <c r="J24" s="357"/>
      <c r="K24" s="322"/>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105"/>
      <c r="AL24" s="357"/>
      <c r="AM24" s="357"/>
      <c r="AN24" s="357"/>
      <c r="AO24" s="357"/>
      <c r="AP24" s="357"/>
      <c r="AQ24" s="322"/>
      <c r="AR24" s="105"/>
      <c r="AS24" s="357"/>
      <c r="AT24" s="357"/>
      <c r="AU24" s="357"/>
      <c r="AV24" s="357"/>
      <c r="AW24" s="357"/>
      <c r="AX24" s="357"/>
      <c r="AY24" s="357"/>
      <c r="AZ24" s="357"/>
      <c r="BA24" s="357"/>
      <c r="BB24" s="357"/>
      <c r="BC24" s="357"/>
      <c r="BD24" s="357"/>
      <c r="BE24" s="357"/>
      <c r="BF24" s="357"/>
      <c r="BG24" s="357"/>
      <c r="BH24" s="357"/>
      <c r="BI24" s="322"/>
      <c r="BJ24" s="60"/>
    </row>
    <row r="25" spans="2:62">
      <c r="B25" s="60"/>
      <c r="C25" s="334"/>
      <c r="D25" s="540" t="s">
        <v>115</v>
      </c>
      <c r="E25" s="540"/>
      <c r="F25" s="540"/>
      <c r="G25" s="540"/>
      <c r="H25" s="540"/>
      <c r="I25" s="540"/>
      <c r="J25" s="540"/>
      <c r="K25" s="325"/>
      <c r="L25" s="358"/>
      <c r="M25" s="358" t="s">
        <v>86</v>
      </c>
      <c r="N25" s="358"/>
      <c r="O25" s="358"/>
      <c r="P25" s="358"/>
      <c r="Q25" s="792" t="str">
        <f>配水管材質</f>
        <v>HI-VP</v>
      </c>
      <c r="R25" s="792"/>
      <c r="S25" s="792"/>
      <c r="T25" s="792"/>
      <c r="U25" s="792"/>
      <c r="V25" s="792"/>
      <c r="W25" s="792"/>
      <c r="X25" s="358"/>
      <c r="Y25" s="358" t="s">
        <v>87</v>
      </c>
      <c r="Z25" s="358"/>
      <c r="AA25" s="358"/>
      <c r="AB25" s="358"/>
      <c r="AC25" s="772">
        <f>配水管口径</f>
        <v>75</v>
      </c>
      <c r="AD25" s="772"/>
      <c r="AE25" s="772"/>
      <c r="AF25" s="772"/>
      <c r="AG25" s="358"/>
      <c r="AH25" s="358" t="s">
        <v>123</v>
      </c>
      <c r="AI25" s="358"/>
      <c r="AJ25" s="358"/>
      <c r="AK25" s="334"/>
      <c r="AL25" s="540" t="s">
        <v>90</v>
      </c>
      <c r="AM25" s="540"/>
      <c r="AN25" s="540"/>
      <c r="AO25" s="540"/>
      <c r="AP25" s="540"/>
      <c r="AQ25" s="325"/>
      <c r="AR25" s="334"/>
      <c r="AS25" s="358"/>
      <c r="AT25" s="358"/>
      <c r="AU25" s="358"/>
      <c r="AV25" s="358"/>
      <c r="AW25" s="358"/>
      <c r="AX25" s="358"/>
      <c r="AY25" s="358"/>
      <c r="AZ25" s="358"/>
      <c r="BA25" s="358"/>
      <c r="BB25" s="358"/>
      <c r="BC25" s="358"/>
      <c r="BD25" s="776">
        <f>給水栓数</f>
        <v>7</v>
      </c>
      <c r="BE25" s="776"/>
      <c r="BF25" s="776"/>
      <c r="BG25" s="358"/>
      <c r="BH25" s="358" t="s">
        <v>33</v>
      </c>
      <c r="BI25" s="325"/>
      <c r="BJ25" s="60"/>
    </row>
    <row r="26" spans="2:62">
      <c r="B26" s="60"/>
      <c r="C26" s="323"/>
      <c r="D26" s="359"/>
      <c r="E26" s="359"/>
      <c r="F26" s="359"/>
      <c r="G26" s="359"/>
      <c r="H26" s="359"/>
      <c r="I26" s="359"/>
      <c r="J26" s="359"/>
      <c r="K26" s="324"/>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23"/>
      <c r="AL26" s="359"/>
      <c r="AM26" s="359"/>
      <c r="AN26" s="359"/>
      <c r="AO26" s="359"/>
      <c r="AP26" s="359"/>
      <c r="AQ26" s="324"/>
      <c r="AR26" s="323"/>
      <c r="AS26" s="359"/>
      <c r="AT26" s="359"/>
      <c r="AU26" s="359"/>
      <c r="AV26" s="359"/>
      <c r="AW26" s="359"/>
      <c r="AX26" s="359"/>
      <c r="AY26" s="359"/>
      <c r="AZ26" s="359"/>
      <c r="BA26" s="359"/>
      <c r="BB26" s="359"/>
      <c r="BC26" s="359"/>
      <c r="BD26" s="359"/>
      <c r="BE26" s="359"/>
      <c r="BF26" s="359"/>
      <c r="BG26" s="359"/>
      <c r="BH26" s="359"/>
      <c r="BI26" s="324"/>
      <c r="BJ26" s="60"/>
    </row>
    <row r="27" spans="2:62">
      <c r="B27" s="60"/>
      <c r="C27" s="105"/>
      <c r="D27" s="357"/>
      <c r="E27" s="357"/>
      <c r="F27" s="357"/>
      <c r="G27" s="357"/>
      <c r="H27" s="357"/>
      <c r="I27" s="357"/>
      <c r="J27" s="357"/>
      <c r="K27" s="322"/>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34"/>
      <c r="AL27" s="358"/>
      <c r="AM27" s="358"/>
      <c r="AN27" s="358"/>
      <c r="AO27" s="358"/>
      <c r="AP27" s="358"/>
      <c r="AQ27" s="325"/>
      <c r="AR27" s="105"/>
      <c r="AS27" s="357"/>
      <c r="AT27" s="357"/>
      <c r="AU27" s="357"/>
      <c r="AV27" s="357"/>
      <c r="AW27" s="357"/>
      <c r="AX27" s="357"/>
      <c r="AY27" s="357"/>
      <c r="AZ27" s="357"/>
      <c r="BA27" s="357"/>
      <c r="BB27" s="357"/>
      <c r="BC27" s="357"/>
      <c r="BD27" s="357"/>
      <c r="BE27" s="357"/>
      <c r="BF27" s="357"/>
      <c r="BG27" s="357"/>
      <c r="BH27" s="357"/>
      <c r="BI27" s="322"/>
      <c r="BJ27" s="60"/>
    </row>
    <row r="28" spans="2:62">
      <c r="B28" s="60"/>
      <c r="C28" s="789" t="s">
        <v>116</v>
      </c>
      <c r="D28" s="790"/>
      <c r="E28" s="790"/>
      <c r="F28" s="790"/>
      <c r="G28" s="790"/>
      <c r="H28" s="790"/>
      <c r="I28" s="790"/>
      <c r="J28" s="790"/>
      <c r="K28" s="791"/>
      <c r="L28" s="358"/>
      <c r="M28" s="358"/>
      <c r="N28" s="358"/>
      <c r="O28" s="358"/>
      <c r="P28" s="358"/>
      <c r="Q28" s="358"/>
      <c r="R28" s="358"/>
      <c r="S28" s="358"/>
      <c r="T28" s="358"/>
      <c r="U28" s="358"/>
      <c r="V28" s="358"/>
      <c r="W28" s="358"/>
      <c r="X28" s="358"/>
      <c r="Y28" s="788">
        <f>工事見積額</f>
        <v>450000</v>
      </c>
      <c r="Z28" s="788"/>
      <c r="AA28" s="788"/>
      <c r="AB28" s="788"/>
      <c r="AC28" s="788"/>
      <c r="AD28" s="788"/>
      <c r="AE28" s="788"/>
      <c r="AF28" s="788"/>
      <c r="AG28" s="358"/>
      <c r="AH28" s="358" t="s">
        <v>40</v>
      </c>
      <c r="AI28" s="358"/>
      <c r="AJ28" s="358"/>
      <c r="AK28" s="334"/>
      <c r="AL28" s="540" t="s">
        <v>118</v>
      </c>
      <c r="AM28" s="540"/>
      <c r="AN28" s="540"/>
      <c r="AO28" s="540"/>
      <c r="AP28" s="540"/>
      <c r="AQ28" s="325"/>
      <c r="AR28" s="334"/>
      <c r="AS28" s="358"/>
      <c r="AT28" s="358"/>
      <c r="AU28" s="358"/>
      <c r="AV28" s="358"/>
      <c r="AW28" s="358"/>
      <c r="AX28" s="358"/>
      <c r="AY28" s="358"/>
      <c r="AZ28" s="358"/>
      <c r="BA28" s="358"/>
      <c r="BB28" s="358"/>
      <c r="BC28" s="358"/>
      <c r="BD28" s="776">
        <f>受水槽容積</f>
        <v>0</v>
      </c>
      <c r="BE28" s="776"/>
      <c r="BF28" s="776"/>
      <c r="BG28" s="358"/>
      <c r="BH28" s="358" t="s">
        <v>124</v>
      </c>
      <c r="BI28" s="325"/>
      <c r="BJ28" s="60"/>
    </row>
    <row r="29" spans="2:62">
      <c r="B29" s="60"/>
      <c r="C29" s="323"/>
      <c r="D29" s="359"/>
      <c r="E29" s="359"/>
      <c r="F29" s="359"/>
      <c r="G29" s="359"/>
      <c r="H29" s="359"/>
      <c r="I29" s="359"/>
      <c r="J29" s="359"/>
      <c r="K29" s="324"/>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23"/>
      <c r="AL29" s="359"/>
      <c r="AM29" s="358"/>
      <c r="AN29" s="358"/>
      <c r="AO29" s="358"/>
      <c r="AP29" s="358"/>
      <c r="AQ29" s="325"/>
      <c r="AR29" s="334"/>
      <c r="AS29" s="359"/>
      <c r="AT29" s="359"/>
      <c r="AU29" s="359"/>
      <c r="AV29" s="359"/>
      <c r="AW29" s="359"/>
      <c r="AX29" s="359"/>
      <c r="AY29" s="359"/>
      <c r="AZ29" s="359"/>
      <c r="BA29" s="359"/>
      <c r="BB29" s="359"/>
      <c r="BC29" s="359"/>
      <c r="BD29" s="359"/>
      <c r="BE29" s="359"/>
      <c r="BF29" s="359"/>
      <c r="BG29" s="359"/>
      <c r="BH29" s="359"/>
      <c r="BI29" s="324"/>
      <c r="BJ29" s="60"/>
    </row>
    <row r="30" spans="2:62">
      <c r="B30" s="60"/>
      <c r="C30" s="105"/>
      <c r="D30" s="357"/>
      <c r="E30" s="357"/>
      <c r="F30" s="357"/>
      <c r="G30" s="357"/>
      <c r="H30" s="357"/>
      <c r="I30" s="357"/>
      <c r="J30" s="357"/>
      <c r="K30" s="322"/>
      <c r="L30" s="357"/>
      <c r="M30" s="357"/>
      <c r="N30" s="357"/>
      <c r="O30" s="357"/>
      <c r="P30" s="357"/>
      <c r="Q30" s="357"/>
      <c r="R30" s="357"/>
      <c r="S30" s="357"/>
      <c r="T30" s="357"/>
      <c r="U30" s="357"/>
      <c r="V30" s="357"/>
      <c r="W30" s="357"/>
      <c r="X30" s="357"/>
      <c r="Y30" s="357"/>
      <c r="Z30" s="357"/>
      <c r="AA30" s="357"/>
      <c r="AB30" s="357"/>
      <c r="AC30" s="357"/>
      <c r="AD30" s="357"/>
      <c r="AE30" s="357"/>
      <c r="AF30" s="357"/>
      <c r="AG30" s="105"/>
      <c r="AH30" s="357"/>
      <c r="AI30" s="357"/>
      <c r="AJ30" s="357"/>
      <c r="AK30" s="105"/>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22"/>
      <c r="BJ30" s="60"/>
    </row>
    <row r="31" spans="2:62">
      <c r="B31" s="60"/>
      <c r="C31" s="51"/>
      <c r="D31" s="793" t="s">
        <v>360</v>
      </c>
      <c r="E31" s="595"/>
      <c r="F31" s="595"/>
      <c r="G31" s="595"/>
      <c r="H31" s="595"/>
      <c r="I31" s="595"/>
      <c r="J31" s="595"/>
      <c r="K31" s="52"/>
      <c r="L31" s="60"/>
      <c r="M31" s="60"/>
      <c r="N31" s="60"/>
      <c r="O31" s="60"/>
      <c r="P31" s="607" t="str">
        <f ca="1">TEXT(NOW(),"ggg")</f>
        <v>平成</v>
      </c>
      <c r="Q31" s="607"/>
      <c r="R31" s="607"/>
      <c r="S31" s="60"/>
      <c r="T31" s="60"/>
      <c r="U31" s="60"/>
      <c r="V31" s="779" t="s">
        <v>339</v>
      </c>
      <c r="W31" s="60"/>
      <c r="X31" s="60"/>
      <c r="Y31" s="60"/>
      <c r="Z31" s="779" t="s">
        <v>338</v>
      </c>
      <c r="AA31" s="60"/>
      <c r="AB31" s="60"/>
      <c r="AC31" s="60"/>
      <c r="AD31" s="779" t="s">
        <v>337</v>
      </c>
      <c r="AE31" s="60"/>
      <c r="AF31" s="60"/>
      <c r="AG31" s="700" t="s">
        <v>119</v>
      </c>
      <c r="AH31" s="607"/>
      <c r="AI31" s="607"/>
      <c r="AJ31" s="512"/>
      <c r="AK31" s="51"/>
      <c r="AL31" s="60"/>
      <c r="AM31" s="60"/>
      <c r="AN31" s="60"/>
      <c r="AO31" s="60"/>
      <c r="AP31" s="60"/>
      <c r="AQ31" s="60"/>
      <c r="AR31" s="60"/>
      <c r="AS31" s="60"/>
      <c r="AT31" s="60"/>
      <c r="AU31" s="60"/>
      <c r="AV31" s="60"/>
      <c r="AW31" s="60"/>
      <c r="AX31" s="60"/>
      <c r="AY31" s="60"/>
      <c r="AZ31" s="60"/>
      <c r="BA31" s="60"/>
      <c r="BB31" s="60"/>
      <c r="BC31" s="60"/>
      <c r="BD31" s="60"/>
      <c r="BE31" s="60"/>
      <c r="BF31" s="60"/>
      <c r="BG31" s="223"/>
      <c r="BH31" s="60" t="s">
        <v>120</v>
      </c>
      <c r="BI31" s="52"/>
      <c r="BJ31" s="60"/>
    </row>
    <row r="32" spans="2:62">
      <c r="B32" s="60"/>
      <c r="C32" s="51"/>
      <c r="D32" s="595"/>
      <c r="E32" s="595"/>
      <c r="F32" s="595"/>
      <c r="G32" s="595"/>
      <c r="H32" s="595"/>
      <c r="I32" s="595"/>
      <c r="J32" s="595"/>
      <c r="K32" s="52"/>
      <c r="L32" s="60"/>
      <c r="M32" s="60"/>
      <c r="N32" s="60"/>
      <c r="O32" s="60"/>
      <c r="P32" s="607"/>
      <c r="Q32" s="607"/>
      <c r="R32" s="607"/>
      <c r="S32" s="60"/>
      <c r="T32" s="60"/>
      <c r="U32" s="60"/>
      <c r="V32" s="779"/>
      <c r="W32" s="60"/>
      <c r="X32" s="60"/>
      <c r="Y32" s="60"/>
      <c r="Z32" s="779"/>
      <c r="AA32" s="60"/>
      <c r="AB32" s="60"/>
      <c r="AC32" s="60"/>
      <c r="AD32" s="607"/>
      <c r="AE32" s="60"/>
      <c r="AF32" s="60"/>
      <c r="AG32" s="700"/>
      <c r="AH32" s="607"/>
      <c r="AI32" s="607"/>
      <c r="AJ32" s="512"/>
      <c r="AK32" s="51"/>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52"/>
      <c r="BJ32" s="60"/>
    </row>
    <row r="33" spans="2:62">
      <c r="B33" s="60"/>
      <c r="C33" s="53"/>
      <c r="D33" s="54"/>
      <c r="E33" s="54"/>
      <c r="F33" s="54"/>
      <c r="G33" s="54"/>
      <c r="H33" s="54"/>
      <c r="I33" s="54"/>
      <c r="J33" s="54"/>
      <c r="K33" s="55"/>
      <c r="L33" s="54"/>
      <c r="M33" s="54"/>
      <c r="N33" s="54"/>
      <c r="O33" s="54"/>
      <c r="P33" s="54"/>
      <c r="Q33" s="54"/>
      <c r="R33" s="54"/>
      <c r="S33" s="54"/>
      <c r="T33" s="54"/>
      <c r="U33" s="54"/>
      <c r="V33" s="54"/>
      <c r="W33" s="54"/>
      <c r="X33" s="54"/>
      <c r="Y33" s="54"/>
      <c r="Z33" s="54"/>
      <c r="AA33" s="54"/>
      <c r="AB33" s="54"/>
      <c r="AC33" s="54"/>
      <c r="AD33" s="54"/>
      <c r="AE33" s="54"/>
      <c r="AF33" s="54"/>
      <c r="AG33" s="53"/>
      <c r="AH33" s="54"/>
      <c r="AI33" s="54"/>
      <c r="AJ33" s="54"/>
      <c r="AK33" s="53"/>
      <c r="AL33" s="54"/>
      <c r="AM33" s="60"/>
      <c r="AN33" s="60"/>
      <c r="AO33" s="60"/>
      <c r="AP33" s="60"/>
      <c r="AQ33" s="60"/>
      <c r="AR33" s="60"/>
      <c r="AS33" s="60"/>
      <c r="AT33" s="60"/>
      <c r="AU33" s="60"/>
      <c r="AV33" s="60"/>
      <c r="AW33" s="60"/>
      <c r="AX33" s="60"/>
      <c r="AY33" s="60"/>
      <c r="AZ33" s="60"/>
      <c r="BA33" s="60"/>
      <c r="BB33" s="60"/>
      <c r="BC33" s="60"/>
      <c r="BD33" s="60"/>
      <c r="BE33" s="60"/>
      <c r="BF33" s="60"/>
      <c r="BG33" s="60"/>
      <c r="BH33" s="60"/>
      <c r="BI33" s="52"/>
      <c r="BJ33" s="60"/>
    </row>
    <row r="34" spans="2:62">
      <c r="B34" s="60"/>
      <c r="C34" s="59"/>
      <c r="D34" s="508" t="s">
        <v>121</v>
      </c>
      <c r="E34" s="508"/>
      <c r="F34" s="508"/>
      <c r="G34" s="508"/>
      <c r="H34" s="508"/>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92"/>
      <c r="AM34" s="59"/>
      <c r="AN34" s="57"/>
      <c r="AO34" s="57"/>
      <c r="AP34" s="57"/>
      <c r="AQ34" s="57"/>
      <c r="AR34" s="57"/>
      <c r="AS34" s="57"/>
      <c r="AT34" s="59"/>
      <c r="AU34" s="57"/>
      <c r="AV34" s="57"/>
      <c r="AW34" s="57"/>
      <c r="AX34" s="57"/>
      <c r="AY34" s="57"/>
      <c r="AZ34" s="57"/>
      <c r="BA34" s="57"/>
      <c r="BB34" s="57"/>
      <c r="BC34" s="57"/>
      <c r="BD34" s="57"/>
      <c r="BE34" s="57"/>
      <c r="BF34" s="57"/>
      <c r="BG34" s="57"/>
      <c r="BH34" s="57"/>
      <c r="BI34" s="58"/>
      <c r="BJ34" s="60"/>
    </row>
    <row r="35" spans="2:62">
      <c r="B35" s="60"/>
      <c r="C35" s="51"/>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4"/>
      <c r="AM35" s="51"/>
      <c r="AN35" s="793" t="s">
        <v>340</v>
      </c>
      <c r="AO35" s="595"/>
      <c r="AP35" s="595"/>
      <c r="AQ35" s="595"/>
      <c r="AR35" s="595"/>
      <c r="AS35" s="60"/>
      <c r="AT35" s="51"/>
      <c r="AU35" s="60"/>
      <c r="AV35" s="60"/>
      <c r="AW35" s="60"/>
      <c r="AX35" s="60"/>
      <c r="AY35" s="60"/>
      <c r="AZ35" s="60"/>
      <c r="BA35" s="60"/>
      <c r="BB35" s="60"/>
      <c r="BC35" s="60"/>
      <c r="BD35" s="233" t="s">
        <v>527</v>
      </c>
      <c r="BE35" s="60"/>
      <c r="BF35" s="60"/>
      <c r="BG35" s="60"/>
      <c r="BH35" s="60"/>
      <c r="BI35" s="52"/>
      <c r="BJ35" s="60"/>
    </row>
    <row r="36" spans="2:62">
      <c r="B36" s="60"/>
      <c r="C36" s="51"/>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4"/>
      <c r="AM36" s="53"/>
      <c r="AN36" s="54"/>
      <c r="AO36" s="54"/>
      <c r="AP36" s="54"/>
      <c r="AQ36" s="54"/>
      <c r="AR36" s="54"/>
      <c r="AS36" s="54"/>
      <c r="AT36" s="53"/>
      <c r="AU36" s="54"/>
      <c r="AV36" s="54"/>
      <c r="AW36" s="54"/>
      <c r="AX36" s="54"/>
      <c r="AY36" s="54"/>
      <c r="AZ36" s="54"/>
      <c r="BA36" s="54"/>
      <c r="BB36" s="54"/>
      <c r="BC36" s="54"/>
      <c r="BD36" s="54"/>
      <c r="BE36" s="54"/>
      <c r="BF36" s="54"/>
      <c r="BG36" s="54"/>
      <c r="BH36" s="54"/>
      <c r="BI36" s="55"/>
      <c r="BJ36" s="60"/>
    </row>
    <row r="37" spans="2:62">
      <c r="B37" s="60"/>
      <c r="C37" s="51"/>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4"/>
      <c r="AM37" s="59"/>
      <c r="AN37" s="57"/>
      <c r="AO37" s="57"/>
      <c r="AP37" s="57"/>
      <c r="AQ37" s="57"/>
      <c r="AR37" s="57"/>
      <c r="AS37" s="57"/>
      <c r="AT37" s="59"/>
      <c r="AU37" s="57"/>
      <c r="AV37" s="57"/>
      <c r="AW37" s="57"/>
      <c r="AX37" s="57"/>
      <c r="AY37" s="57"/>
      <c r="AZ37" s="57"/>
      <c r="BA37" s="57"/>
      <c r="BB37" s="57"/>
      <c r="BC37" s="57"/>
      <c r="BD37" s="57"/>
      <c r="BE37" s="57"/>
      <c r="BF37" s="57"/>
      <c r="BG37" s="57"/>
      <c r="BH37" s="57"/>
      <c r="BI37" s="58"/>
      <c r="BJ37" s="60"/>
    </row>
    <row r="38" spans="2:62">
      <c r="B38" s="60"/>
      <c r="C38" s="51"/>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4"/>
      <c r="AM38" s="51"/>
      <c r="AN38" s="595" t="s">
        <v>122</v>
      </c>
      <c r="AO38" s="595"/>
      <c r="AP38" s="595"/>
      <c r="AQ38" s="595"/>
      <c r="AR38" s="595"/>
      <c r="AS38" s="60"/>
      <c r="AT38" s="51"/>
      <c r="AU38" s="60"/>
      <c r="AV38" s="60"/>
      <c r="AW38" s="60"/>
      <c r="AX38" s="60"/>
      <c r="AY38" s="60"/>
      <c r="AZ38" s="60"/>
      <c r="BA38" s="60"/>
      <c r="BB38" s="60"/>
      <c r="BC38" s="60"/>
      <c r="BD38" s="60"/>
      <c r="BE38" s="60"/>
      <c r="BF38" s="213"/>
      <c r="BG38" s="196" t="s">
        <v>353</v>
      </c>
      <c r="BH38" s="60"/>
      <c r="BI38" s="52"/>
      <c r="BJ38" s="60"/>
    </row>
    <row r="39" spans="2:62">
      <c r="B39" s="60"/>
      <c r="C39" s="53"/>
      <c r="D39" s="191"/>
      <c r="E39" s="191"/>
      <c r="F39" s="191"/>
      <c r="G39" s="191"/>
      <c r="H39" s="191"/>
      <c r="I39" s="191"/>
      <c r="J39" s="191"/>
      <c r="K39" s="191"/>
      <c r="L39" s="191"/>
      <c r="M39" s="191"/>
      <c r="N39" s="191"/>
      <c r="O39" s="191"/>
      <c r="P39" s="191"/>
      <c r="Q39" s="191"/>
      <c r="R39" s="191"/>
      <c r="S39" s="191"/>
      <c r="T39" s="191"/>
      <c r="U39" s="191"/>
      <c r="V39" s="565" t="str">
        <f>IF(ISBLANK(希望検査日),"","検査希望日　：")</f>
        <v>検査希望日　：</v>
      </c>
      <c r="W39" s="565"/>
      <c r="X39" s="565"/>
      <c r="Y39" s="565"/>
      <c r="Z39" s="565"/>
      <c r="AA39" s="565"/>
      <c r="AB39" s="777">
        <f>IF(ISBLANK(希望検査日),"",希望検査日)</f>
        <v>42981</v>
      </c>
      <c r="AC39" s="777"/>
      <c r="AD39" s="777"/>
      <c r="AE39" s="777"/>
      <c r="AF39" s="777"/>
      <c r="AG39" s="777"/>
      <c r="AH39" s="777"/>
      <c r="AI39" s="777"/>
      <c r="AJ39" s="191"/>
      <c r="AK39" s="191"/>
      <c r="AL39" s="193"/>
      <c r="AM39" s="53"/>
      <c r="AN39" s="54"/>
      <c r="AO39" s="54"/>
      <c r="AP39" s="54"/>
      <c r="AQ39" s="54"/>
      <c r="AR39" s="54"/>
      <c r="AS39" s="54"/>
      <c r="AT39" s="53"/>
      <c r="AU39" s="54"/>
      <c r="AV39" s="54"/>
      <c r="AW39" s="54"/>
      <c r="AX39" s="54"/>
      <c r="AY39" s="54"/>
      <c r="AZ39" s="54"/>
      <c r="BA39" s="54"/>
      <c r="BB39" s="54"/>
      <c r="BC39" s="54"/>
      <c r="BD39" s="54"/>
      <c r="BE39" s="54"/>
      <c r="BF39" s="54"/>
      <c r="BG39" s="54"/>
      <c r="BH39" s="54"/>
      <c r="BI39" s="55"/>
      <c r="BJ39" s="60"/>
    </row>
    <row r="40" spans="2:6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row>
  </sheetData>
  <sheetProtection password="D805" sheet="1" objects="1" scenarios="1"/>
  <mergeCells count="50">
    <mergeCell ref="BD3:BI3"/>
    <mergeCell ref="AN35:AR35"/>
    <mergeCell ref="AN38:AR38"/>
    <mergeCell ref="D34:H34"/>
    <mergeCell ref="AB7:AD7"/>
    <mergeCell ref="AG7:AI7"/>
    <mergeCell ref="AQ7:AS7"/>
    <mergeCell ref="AK7:AO7"/>
    <mergeCell ref="AL25:AP25"/>
    <mergeCell ref="AL28:AP28"/>
    <mergeCell ref="D31:J32"/>
    <mergeCell ref="AG31:AJ32"/>
    <mergeCell ref="AL16:AP16"/>
    <mergeCell ref="AL19:AP19"/>
    <mergeCell ref="M13:AI13"/>
    <mergeCell ref="AS13:BH13"/>
    <mergeCell ref="D25:J25"/>
    <mergeCell ref="Y28:AF28"/>
    <mergeCell ref="AC25:AF25"/>
    <mergeCell ref="C28:K28"/>
    <mergeCell ref="Q25:W25"/>
    <mergeCell ref="AB39:AI39"/>
    <mergeCell ref="V39:AA39"/>
    <mergeCell ref="S4:AM4"/>
    <mergeCell ref="D16:J16"/>
    <mergeCell ref="O22:R22"/>
    <mergeCell ref="O19:Q19"/>
    <mergeCell ref="AD31:AD32"/>
    <mergeCell ref="Z31:Z32"/>
    <mergeCell ref="V31:V32"/>
    <mergeCell ref="C12:K14"/>
    <mergeCell ref="E6:O6"/>
    <mergeCell ref="D18:J20"/>
    <mergeCell ref="D21:J23"/>
    <mergeCell ref="N16:P16"/>
    <mergeCell ref="V19:AG19"/>
    <mergeCell ref="V22:AG22"/>
    <mergeCell ref="P31:R32"/>
    <mergeCell ref="Y16:AD16"/>
    <mergeCell ref="AQ5:BH5"/>
    <mergeCell ref="AL22:AP22"/>
    <mergeCell ref="BA7:BC7"/>
    <mergeCell ref="BA22:BC22"/>
    <mergeCell ref="BF22:BG22"/>
    <mergeCell ref="AS16:BH16"/>
    <mergeCell ref="AS19:BH19"/>
    <mergeCell ref="AL13:AP13"/>
    <mergeCell ref="BE7:BI7"/>
    <mergeCell ref="BD25:BF25"/>
    <mergeCell ref="BD28:BF28"/>
  </mergeCells>
  <phoneticPr fontId="3"/>
  <pageMargins left="0.98425196850393704" right="1.1811023622047245" top="1.1811023622047245" bottom="0.59055118110236227" header="0.51181102362204722" footer="0.51181102362204722"/>
  <pageSetup paperSize="9" orientation="landscape"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N31"/>
  <sheetViews>
    <sheetView showGridLines="0" showRowColHeaders="0" workbookViewId="0">
      <selection activeCell="AV10" sqref="AV10"/>
    </sheetView>
  </sheetViews>
  <sheetFormatPr defaultRowHeight="13.5"/>
  <cols>
    <col min="1" max="46" width="2.25" style="66" customWidth="1"/>
    <col min="47" max="16384" width="9" style="66"/>
  </cols>
  <sheetData>
    <row r="2" spans="2:4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row>
    <row r="3" spans="2:40">
      <c r="B3" s="60"/>
      <c r="C3" s="60" t="s">
        <v>126</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83" t="str">
        <f>Ver&amp;"-"&amp;SN</f>
        <v>H29/4/1版-ji7lvz</v>
      </c>
      <c r="AH3" s="683"/>
      <c r="AI3" s="683"/>
      <c r="AJ3" s="683"/>
      <c r="AK3" s="683"/>
      <c r="AL3" s="683"/>
      <c r="AM3" s="60"/>
      <c r="AN3" s="60"/>
    </row>
    <row r="4" spans="2:4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row>
    <row r="5" spans="2:40" ht="27" customHeight="1">
      <c r="B5" s="60"/>
      <c r="C5" s="60"/>
      <c r="D5" s="60"/>
      <c r="E5" s="60"/>
      <c r="F5" s="60"/>
      <c r="G5" s="60"/>
      <c r="H5" s="60"/>
      <c r="I5" s="60"/>
      <c r="J5" s="801" t="s">
        <v>127</v>
      </c>
      <c r="K5" s="801"/>
      <c r="L5" s="801"/>
      <c r="M5" s="801"/>
      <c r="N5" s="801"/>
      <c r="O5" s="801"/>
      <c r="P5" s="801"/>
      <c r="Q5" s="801"/>
      <c r="R5" s="801"/>
      <c r="S5" s="801"/>
      <c r="T5" s="801"/>
      <c r="U5" s="801"/>
      <c r="V5" s="801"/>
      <c r="W5" s="801"/>
      <c r="X5" s="801"/>
      <c r="Y5" s="801"/>
      <c r="Z5" s="801"/>
      <c r="AA5" s="801"/>
      <c r="AB5" s="801"/>
      <c r="AC5" s="801"/>
      <c r="AD5" s="801"/>
      <c r="AE5" s="801"/>
      <c r="AF5" s="801"/>
      <c r="AG5" s="60"/>
      <c r="AH5" s="60"/>
      <c r="AI5" s="60"/>
      <c r="AJ5" s="60"/>
      <c r="AK5" s="60"/>
      <c r="AL5" s="60"/>
      <c r="AM5" s="60"/>
      <c r="AN5" s="60"/>
    </row>
    <row r="6" spans="2:4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row>
    <row r="7" spans="2:40" ht="39" customHeight="1">
      <c r="B7" s="60"/>
      <c r="C7" s="105"/>
      <c r="D7" s="521" t="s">
        <v>128</v>
      </c>
      <c r="E7" s="521"/>
      <c r="F7" s="521"/>
      <c r="G7" s="521"/>
      <c r="H7" s="521"/>
      <c r="I7" s="322"/>
      <c r="J7" s="803" t="str">
        <f ca="1">TEXT(NOW(),"ggg")&amp;"　　　年　　　月　　　日"</f>
        <v>平成　　　年　　　月　　　日</v>
      </c>
      <c r="K7" s="521"/>
      <c r="L7" s="521"/>
      <c r="M7" s="521"/>
      <c r="N7" s="521"/>
      <c r="O7" s="521"/>
      <c r="P7" s="521"/>
      <c r="Q7" s="521"/>
      <c r="R7" s="521"/>
      <c r="S7" s="804"/>
      <c r="T7" s="105"/>
      <c r="U7" s="521" t="s">
        <v>92</v>
      </c>
      <c r="V7" s="521"/>
      <c r="W7" s="521"/>
      <c r="X7" s="521"/>
      <c r="Y7" s="521"/>
      <c r="Z7" s="521"/>
      <c r="AA7" s="322"/>
      <c r="AB7" s="370"/>
      <c r="AC7" s="498" t="str">
        <f>工事種別</f>
        <v>新設</v>
      </c>
      <c r="AD7" s="498"/>
      <c r="AE7" s="498"/>
      <c r="AF7" s="531" t="s">
        <v>370</v>
      </c>
      <c r="AG7" s="498"/>
      <c r="AH7" s="103"/>
      <c r="AI7" s="498" t="str">
        <f>承認番号</f>
        <v>27-001</v>
      </c>
      <c r="AJ7" s="498" t="s">
        <v>490</v>
      </c>
      <c r="AK7" s="498" t="s">
        <v>490</v>
      </c>
      <c r="AL7" s="498" t="s">
        <v>490</v>
      </c>
      <c r="AM7" s="409" t="s">
        <v>369</v>
      </c>
      <c r="AN7" s="60"/>
    </row>
    <row r="8" spans="2:40" ht="39" customHeight="1">
      <c r="B8" s="60"/>
      <c r="C8" s="798" t="s">
        <v>371</v>
      </c>
      <c r="D8" s="785"/>
      <c r="E8" s="785"/>
      <c r="F8" s="785"/>
      <c r="G8" s="785"/>
      <c r="H8" s="785"/>
      <c r="I8" s="799"/>
      <c r="J8" s="370"/>
      <c r="K8" s="652" t="str">
        <f>IF(工事場所判定,申込者住所,工事場所住所)</f>
        <v>一関市竹山町7番2号</v>
      </c>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322"/>
      <c r="AN8" s="60"/>
    </row>
    <row r="9" spans="2:40" ht="39" customHeight="1">
      <c r="B9" s="60"/>
      <c r="C9" s="105"/>
      <c r="D9" s="521" t="s">
        <v>129</v>
      </c>
      <c r="E9" s="521"/>
      <c r="F9" s="521"/>
      <c r="G9" s="521"/>
      <c r="H9" s="521"/>
      <c r="I9" s="322"/>
      <c r="J9" s="370"/>
      <c r="K9" s="652" t="str">
        <f>申込者氏名</f>
        <v>一 関　太 郎</v>
      </c>
      <c r="L9" s="652"/>
      <c r="M9" s="652"/>
      <c r="N9" s="652"/>
      <c r="O9" s="652"/>
      <c r="P9" s="652"/>
      <c r="Q9" s="652"/>
      <c r="R9" s="652"/>
      <c r="S9" s="370"/>
      <c r="T9" s="802" t="s">
        <v>358</v>
      </c>
      <c r="U9" s="498"/>
      <c r="V9" s="498"/>
      <c r="W9" s="498"/>
      <c r="X9" s="498"/>
      <c r="Y9" s="498"/>
      <c r="Z9" s="498"/>
      <c r="AA9" s="577"/>
      <c r="AB9" s="370"/>
      <c r="AC9" s="548" t="str">
        <f>事業者名</f>
        <v>有限会社 脇田郷水道</v>
      </c>
      <c r="AD9" s="548"/>
      <c r="AE9" s="548"/>
      <c r="AF9" s="548"/>
      <c r="AG9" s="548"/>
      <c r="AH9" s="548"/>
      <c r="AI9" s="548"/>
      <c r="AJ9" s="548"/>
      <c r="AK9" s="548"/>
      <c r="AL9" s="548"/>
      <c r="AM9" s="322"/>
      <c r="AN9" s="60"/>
    </row>
    <row r="10" spans="2:40" ht="39" customHeight="1">
      <c r="B10" s="60"/>
      <c r="C10" s="798" t="s">
        <v>357</v>
      </c>
      <c r="D10" s="785"/>
      <c r="E10" s="785"/>
      <c r="F10" s="785"/>
      <c r="G10" s="785"/>
      <c r="H10" s="785"/>
      <c r="I10" s="799"/>
      <c r="J10" s="370"/>
      <c r="K10" s="548" t="str">
        <f>主任技術者氏名</f>
        <v>脇田 郷一</v>
      </c>
      <c r="L10" s="548"/>
      <c r="M10" s="548"/>
      <c r="N10" s="548"/>
      <c r="O10" s="548"/>
      <c r="P10" s="548"/>
      <c r="Q10" s="548"/>
      <c r="R10" s="548"/>
      <c r="S10" s="370"/>
      <c r="T10" s="105"/>
      <c r="U10" s="521" t="s">
        <v>130</v>
      </c>
      <c r="V10" s="521"/>
      <c r="W10" s="521"/>
      <c r="X10" s="521"/>
      <c r="Y10" s="521"/>
      <c r="Z10" s="521"/>
      <c r="AA10" s="322"/>
      <c r="AB10" s="803" t="str">
        <f ca="1">TEXT(NOW(),"ggg")&amp;" 　  年　　　　月　　　　日"</f>
        <v>平成 　  年　　　　月　　　　日</v>
      </c>
      <c r="AC10" s="521"/>
      <c r="AD10" s="521"/>
      <c r="AE10" s="521"/>
      <c r="AF10" s="521"/>
      <c r="AG10" s="521"/>
      <c r="AH10" s="521"/>
      <c r="AI10" s="521"/>
      <c r="AJ10" s="521"/>
      <c r="AK10" s="521"/>
      <c r="AL10" s="521"/>
      <c r="AM10" s="804"/>
      <c r="AN10" s="60"/>
    </row>
    <row r="11" spans="2:40" ht="19.5" customHeight="1">
      <c r="B11" s="60"/>
      <c r="C11" s="105"/>
      <c r="D11" s="800" t="s">
        <v>435</v>
      </c>
      <c r="E11" s="521"/>
      <c r="F11" s="521"/>
      <c r="G11" s="521"/>
      <c r="H11" s="521"/>
      <c r="I11" s="521"/>
      <c r="J11" s="521"/>
      <c r="K11" s="521"/>
      <c r="L11" s="521"/>
      <c r="M11" s="521"/>
      <c r="N11" s="521"/>
      <c r="O11" s="521"/>
      <c r="P11" s="370"/>
      <c r="Q11" s="370"/>
      <c r="R11" s="370"/>
      <c r="S11" s="322"/>
      <c r="T11" s="370"/>
      <c r="U11" s="785" t="s">
        <v>375</v>
      </c>
      <c r="V11" s="521"/>
      <c r="W11" s="521"/>
      <c r="X11" s="521"/>
      <c r="Y11" s="521"/>
      <c r="Z11" s="521"/>
      <c r="AA11" s="370"/>
      <c r="AB11" s="773" t="s">
        <v>374</v>
      </c>
      <c r="AC11" s="774"/>
      <c r="AD11" s="774"/>
      <c r="AE11" s="774"/>
      <c r="AF11" s="774"/>
      <c r="AG11" s="774"/>
      <c r="AH11" s="774"/>
      <c r="AI11" s="774"/>
      <c r="AJ11" s="774"/>
      <c r="AK11" s="774"/>
      <c r="AL11" s="774"/>
      <c r="AM11" s="775"/>
      <c r="AN11" s="60"/>
    </row>
    <row r="12" spans="2:40" ht="19.5" customHeight="1">
      <c r="B12" s="60"/>
      <c r="C12" s="323"/>
      <c r="D12" s="523"/>
      <c r="E12" s="523"/>
      <c r="F12" s="523"/>
      <c r="G12" s="523"/>
      <c r="H12" s="523"/>
      <c r="I12" s="523"/>
      <c r="J12" s="523"/>
      <c r="K12" s="523"/>
      <c r="L12" s="523"/>
      <c r="M12" s="523"/>
      <c r="N12" s="523"/>
      <c r="O12" s="523"/>
      <c r="P12" s="367"/>
      <c r="Q12" s="367"/>
      <c r="R12" s="367"/>
      <c r="S12" s="324"/>
      <c r="T12" s="367"/>
      <c r="U12" s="523"/>
      <c r="V12" s="523"/>
      <c r="W12" s="523"/>
      <c r="X12" s="523"/>
      <c r="Y12" s="523"/>
      <c r="Z12" s="523"/>
      <c r="AA12" s="367"/>
      <c r="AB12" s="396"/>
      <c r="AC12" s="719" t="s">
        <v>372</v>
      </c>
      <c r="AD12" s="719"/>
      <c r="AE12" s="719"/>
      <c r="AF12" s="719"/>
      <c r="AG12" s="353"/>
      <c r="AH12" s="396"/>
      <c r="AI12" s="719" t="s">
        <v>373</v>
      </c>
      <c r="AJ12" s="719"/>
      <c r="AK12" s="719"/>
      <c r="AL12" s="719"/>
      <c r="AM12" s="353"/>
      <c r="AN12" s="60"/>
    </row>
    <row r="13" spans="2:40" ht="39" customHeight="1">
      <c r="B13" s="60"/>
      <c r="C13" s="105"/>
      <c r="D13" s="797">
        <v>1</v>
      </c>
      <c r="E13" s="797"/>
      <c r="F13" s="547" t="s">
        <v>436</v>
      </c>
      <c r="G13" s="548"/>
      <c r="H13" s="548"/>
      <c r="I13" s="548"/>
      <c r="J13" s="548"/>
      <c r="K13" s="548"/>
      <c r="L13" s="548"/>
      <c r="M13" s="548"/>
      <c r="N13" s="548"/>
      <c r="O13" s="548"/>
      <c r="P13" s="548"/>
      <c r="Q13" s="548"/>
      <c r="R13" s="548"/>
      <c r="S13" s="322"/>
      <c r="T13" s="497" t="s">
        <v>376</v>
      </c>
      <c r="U13" s="531"/>
      <c r="V13" s="531"/>
      <c r="W13" s="531"/>
      <c r="X13" s="531"/>
      <c r="Y13" s="531"/>
      <c r="Z13" s="531"/>
      <c r="AA13" s="780"/>
      <c r="AB13" s="105"/>
      <c r="AC13" s="800" t="s">
        <v>377</v>
      </c>
      <c r="AD13" s="521"/>
      <c r="AE13" s="521"/>
      <c r="AF13" s="521"/>
      <c r="AG13" s="322"/>
      <c r="AH13" s="105"/>
      <c r="AI13" s="800" t="s">
        <v>377</v>
      </c>
      <c r="AJ13" s="521"/>
      <c r="AK13" s="521"/>
      <c r="AL13" s="521"/>
      <c r="AM13" s="322"/>
      <c r="AN13" s="60"/>
    </row>
    <row r="14" spans="2:40" ht="39" customHeight="1">
      <c r="B14" s="60"/>
      <c r="C14" s="105"/>
      <c r="D14" s="797">
        <v>2</v>
      </c>
      <c r="E14" s="797"/>
      <c r="F14" s="547" t="s">
        <v>437</v>
      </c>
      <c r="G14" s="548"/>
      <c r="H14" s="548"/>
      <c r="I14" s="548"/>
      <c r="J14" s="548"/>
      <c r="K14" s="548"/>
      <c r="L14" s="548"/>
      <c r="M14" s="548"/>
      <c r="N14" s="548"/>
      <c r="O14" s="548"/>
      <c r="P14" s="548"/>
      <c r="Q14" s="548"/>
      <c r="R14" s="548"/>
      <c r="S14" s="322"/>
      <c r="T14" s="497" t="str">
        <f>IF(止水栓オフセット,"合","")</f>
        <v>合</v>
      </c>
      <c r="U14" s="531"/>
      <c r="V14" s="531"/>
      <c r="W14" s="531"/>
      <c r="X14" s="531"/>
      <c r="Y14" s="531"/>
      <c r="Z14" s="531"/>
      <c r="AA14" s="780"/>
      <c r="AB14" s="105"/>
      <c r="AC14" s="800" t="s">
        <v>377</v>
      </c>
      <c r="AD14" s="521"/>
      <c r="AE14" s="521"/>
      <c r="AF14" s="521"/>
      <c r="AG14" s="322"/>
      <c r="AH14" s="105"/>
      <c r="AI14" s="800" t="s">
        <v>377</v>
      </c>
      <c r="AJ14" s="521"/>
      <c r="AK14" s="521"/>
      <c r="AL14" s="521"/>
      <c r="AM14" s="322"/>
      <c r="AN14" s="60"/>
    </row>
    <row r="15" spans="2:40" ht="39" customHeight="1">
      <c r="B15" s="60"/>
      <c r="C15" s="105"/>
      <c r="D15" s="797">
        <v>3</v>
      </c>
      <c r="E15" s="797"/>
      <c r="F15" s="547" t="s">
        <v>341</v>
      </c>
      <c r="G15" s="548"/>
      <c r="H15" s="548"/>
      <c r="I15" s="548"/>
      <c r="J15" s="548"/>
      <c r="K15" s="548"/>
      <c r="L15" s="548"/>
      <c r="M15" s="548"/>
      <c r="N15" s="548"/>
      <c r="O15" s="548"/>
      <c r="P15" s="548"/>
      <c r="Q15" s="548"/>
      <c r="R15" s="548"/>
      <c r="S15" s="322"/>
      <c r="T15" s="497" t="str">
        <f>IF(メータ位置,"合","")</f>
        <v>合</v>
      </c>
      <c r="U15" s="531"/>
      <c r="V15" s="531"/>
      <c r="W15" s="531"/>
      <c r="X15" s="531"/>
      <c r="Y15" s="531"/>
      <c r="Z15" s="531"/>
      <c r="AA15" s="780"/>
      <c r="AB15" s="105"/>
      <c r="AC15" s="800" t="s">
        <v>377</v>
      </c>
      <c r="AD15" s="521"/>
      <c r="AE15" s="521"/>
      <c r="AF15" s="521"/>
      <c r="AG15" s="322"/>
      <c r="AH15" s="105"/>
      <c r="AI15" s="800" t="s">
        <v>377</v>
      </c>
      <c r="AJ15" s="521"/>
      <c r="AK15" s="521"/>
      <c r="AL15" s="521"/>
      <c r="AM15" s="322"/>
      <c r="AN15" s="60"/>
    </row>
    <row r="16" spans="2:40" ht="39" customHeight="1">
      <c r="B16" s="60"/>
      <c r="C16" s="105"/>
      <c r="D16" s="797">
        <v>4</v>
      </c>
      <c r="E16" s="797"/>
      <c r="F16" s="547" t="s">
        <v>438</v>
      </c>
      <c r="G16" s="548"/>
      <c r="H16" s="548"/>
      <c r="I16" s="548"/>
      <c r="J16" s="548"/>
      <c r="K16" s="548"/>
      <c r="L16" s="548"/>
      <c r="M16" s="548"/>
      <c r="N16" s="548"/>
      <c r="O16" s="548"/>
      <c r="P16" s="548"/>
      <c r="Q16" s="548"/>
      <c r="R16" s="548"/>
      <c r="S16" s="322"/>
      <c r="T16" s="497" t="str">
        <f>IF(ウォータハンマ,"合","")</f>
        <v>合</v>
      </c>
      <c r="U16" s="531"/>
      <c r="V16" s="531"/>
      <c r="W16" s="531"/>
      <c r="X16" s="531"/>
      <c r="Y16" s="531"/>
      <c r="Z16" s="531"/>
      <c r="AA16" s="780"/>
      <c r="AB16" s="105"/>
      <c r="AC16" s="800" t="s">
        <v>377</v>
      </c>
      <c r="AD16" s="521"/>
      <c r="AE16" s="521"/>
      <c r="AF16" s="521"/>
      <c r="AG16" s="322"/>
      <c r="AH16" s="105"/>
      <c r="AI16" s="800" t="s">
        <v>377</v>
      </c>
      <c r="AJ16" s="521"/>
      <c r="AK16" s="521"/>
      <c r="AL16" s="521"/>
      <c r="AM16" s="322"/>
      <c r="AN16" s="60"/>
    </row>
    <row r="17" spans="2:40" ht="39" customHeight="1">
      <c r="B17" s="60"/>
      <c r="C17" s="105"/>
      <c r="D17" s="797">
        <v>5</v>
      </c>
      <c r="E17" s="797"/>
      <c r="F17" s="547" t="s">
        <v>439</v>
      </c>
      <c r="G17" s="548"/>
      <c r="H17" s="548"/>
      <c r="I17" s="548"/>
      <c r="J17" s="548"/>
      <c r="K17" s="548"/>
      <c r="L17" s="548"/>
      <c r="M17" s="548"/>
      <c r="N17" s="548"/>
      <c r="O17" s="548"/>
      <c r="P17" s="548"/>
      <c r="Q17" s="548"/>
      <c r="R17" s="548"/>
      <c r="S17" s="322"/>
      <c r="T17" s="497" t="str">
        <f>IF(道路復旧,"合","")</f>
        <v>合</v>
      </c>
      <c r="U17" s="531"/>
      <c r="V17" s="531"/>
      <c r="W17" s="531"/>
      <c r="X17" s="531"/>
      <c r="Y17" s="531"/>
      <c r="Z17" s="531"/>
      <c r="AA17" s="780"/>
      <c r="AB17" s="105"/>
      <c r="AC17" s="800" t="s">
        <v>377</v>
      </c>
      <c r="AD17" s="521"/>
      <c r="AE17" s="521"/>
      <c r="AF17" s="521"/>
      <c r="AG17" s="322"/>
      <c r="AH17" s="105"/>
      <c r="AI17" s="800" t="s">
        <v>377</v>
      </c>
      <c r="AJ17" s="521"/>
      <c r="AK17" s="521"/>
      <c r="AL17" s="521"/>
      <c r="AM17" s="322"/>
      <c r="AN17" s="60"/>
    </row>
    <row r="18" spans="2:40" ht="39" customHeight="1">
      <c r="B18" s="60"/>
      <c r="C18" s="105"/>
      <c r="D18" s="797">
        <v>6</v>
      </c>
      <c r="E18" s="797"/>
      <c r="F18" s="547" t="s">
        <v>440</v>
      </c>
      <c r="G18" s="548"/>
      <c r="H18" s="548"/>
      <c r="I18" s="548"/>
      <c r="J18" s="548"/>
      <c r="K18" s="548"/>
      <c r="L18" s="548"/>
      <c r="M18" s="548"/>
      <c r="N18" s="548"/>
      <c r="O18" s="548"/>
      <c r="P18" s="548"/>
      <c r="Q18" s="548"/>
      <c r="R18" s="548"/>
      <c r="S18" s="322"/>
      <c r="T18" s="497" t="str">
        <f>IF(特殊機器,"合","")</f>
        <v>合</v>
      </c>
      <c r="U18" s="531"/>
      <c r="V18" s="531"/>
      <c r="W18" s="531"/>
      <c r="X18" s="531"/>
      <c r="Y18" s="531"/>
      <c r="Z18" s="531"/>
      <c r="AA18" s="780"/>
      <c r="AB18" s="105"/>
      <c r="AC18" s="800" t="s">
        <v>377</v>
      </c>
      <c r="AD18" s="521"/>
      <c r="AE18" s="521"/>
      <c r="AF18" s="521"/>
      <c r="AG18" s="322"/>
      <c r="AH18" s="105"/>
      <c r="AI18" s="800" t="s">
        <v>377</v>
      </c>
      <c r="AJ18" s="521"/>
      <c r="AK18" s="521"/>
      <c r="AL18" s="521"/>
      <c r="AM18" s="322"/>
      <c r="AN18" s="60"/>
    </row>
    <row r="19" spans="2:40" ht="39" customHeight="1">
      <c r="B19" s="60"/>
      <c r="C19" s="105"/>
      <c r="D19" s="797">
        <v>7</v>
      </c>
      <c r="E19" s="797"/>
      <c r="F19" s="547" t="s">
        <v>441</v>
      </c>
      <c r="G19" s="548"/>
      <c r="H19" s="548"/>
      <c r="I19" s="548"/>
      <c r="J19" s="548"/>
      <c r="K19" s="548"/>
      <c r="L19" s="548"/>
      <c r="M19" s="548"/>
      <c r="N19" s="548"/>
      <c r="O19" s="548"/>
      <c r="P19" s="548"/>
      <c r="Q19" s="548"/>
      <c r="R19" s="548"/>
      <c r="S19" s="322"/>
      <c r="T19" s="497" t="str">
        <f>IF(工事写真,"合","")</f>
        <v>合</v>
      </c>
      <c r="U19" s="531"/>
      <c r="V19" s="531"/>
      <c r="W19" s="531"/>
      <c r="X19" s="531"/>
      <c r="Y19" s="531"/>
      <c r="Z19" s="531"/>
      <c r="AA19" s="780"/>
      <c r="AB19" s="105"/>
      <c r="AC19" s="800" t="s">
        <v>377</v>
      </c>
      <c r="AD19" s="521"/>
      <c r="AE19" s="521"/>
      <c r="AF19" s="521"/>
      <c r="AG19" s="322"/>
      <c r="AH19" s="105"/>
      <c r="AI19" s="800" t="s">
        <v>377</v>
      </c>
      <c r="AJ19" s="521"/>
      <c r="AK19" s="521"/>
      <c r="AL19" s="521"/>
      <c r="AM19" s="322"/>
      <c r="AN19" s="60"/>
    </row>
    <row r="20" spans="2:40" ht="19.5" customHeight="1">
      <c r="B20" s="60"/>
      <c r="C20" s="105"/>
      <c r="D20" s="533" t="s">
        <v>131</v>
      </c>
      <c r="E20" s="533"/>
      <c r="F20" s="533"/>
      <c r="G20" s="533"/>
      <c r="H20" s="533"/>
      <c r="I20" s="533"/>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22"/>
      <c r="AN20" s="60"/>
    </row>
    <row r="21" spans="2:40" ht="19.5" customHeight="1">
      <c r="B21" s="60"/>
      <c r="C21" s="51"/>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52"/>
      <c r="AN21" s="60"/>
    </row>
    <row r="22" spans="2:40" ht="19.5" customHeight="1">
      <c r="B22" s="60"/>
      <c r="C22" s="5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52"/>
      <c r="AN22" s="60"/>
    </row>
    <row r="23" spans="2:40" ht="19.5" customHeight="1">
      <c r="B23" s="60"/>
      <c r="C23" s="51"/>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52"/>
      <c r="AN23" s="60"/>
    </row>
    <row r="24" spans="2:40" ht="19.5" customHeight="1">
      <c r="B24" s="60"/>
      <c r="C24" s="51"/>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52"/>
      <c r="AN24" s="60"/>
    </row>
    <row r="25" spans="2:40" ht="19.5" customHeight="1">
      <c r="B25" s="60"/>
      <c r="C25" s="51"/>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52"/>
      <c r="AN25" s="60"/>
    </row>
    <row r="26" spans="2:40" ht="19.5" customHeight="1">
      <c r="B26" s="60"/>
      <c r="C26" s="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5"/>
      <c r="AN26" s="60"/>
    </row>
    <row r="27" spans="2:40" ht="19.5" customHeight="1">
      <c r="B27" s="60"/>
      <c r="C27" s="585" t="s">
        <v>379</v>
      </c>
      <c r="D27" s="509"/>
      <c r="E27" s="509"/>
      <c r="F27" s="509"/>
      <c r="G27" s="511"/>
      <c r="H27" s="100"/>
      <c r="I27" s="214"/>
      <c r="J27" s="214"/>
      <c r="K27" s="214"/>
      <c r="L27" s="214"/>
      <c r="M27" s="214"/>
      <c r="N27" s="214"/>
      <c r="O27" s="214"/>
      <c r="P27" s="214"/>
      <c r="Q27" s="214"/>
      <c r="R27" s="214"/>
      <c r="S27" s="214"/>
      <c r="T27" s="214"/>
      <c r="U27" s="214"/>
      <c r="V27" s="57"/>
      <c r="W27" s="57"/>
      <c r="X27" s="57"/>
      <c r="Y27" s="57"/>
      <c r="Z27" s="57"/>
      <c r="AA27" s="57"/>
      <c r="AB27" s="57"/>
      <c r="AC27" s="57"/>
      <c r="AD27" s="57"/>
      <c r="AE27" s="57"/>
      <c r="AF27" s="57"/>
      <c r="AG27" s="57"/>
      <c r="AH27" s="57"/>
      <c r="AI27" s="57"/>
      <c r="AJ27" s="57"/>
      <c r="AK27" s="509" t="s">
        <v>173</v>
      </c>
      <c r="AL27" s="57"/>
      <c r="AM27" s="58"/>
      <c r="AN27" s="60"/>
    </row>
    <row r="28" spans="2:40" ht="19.5" customHeight="1">
      <c r="B28" s="60"/>
      <c r="C28" s="582"/>
      <c r="D28" s="583"/>
      <c r="E28" s="583"/>
      <c r="F28" s="583"/>
      <c r="G28" s="584"/>
      <c r="H28" s="85"/>
      <c r="I28" s="65"/>
      <c r="J28" s="65"/>
      <c r="K28" s="65"/>
      <c r="L28" s="65"/>
      <c r="M28" s="65"/>
      <c r="N28" s="65"/>
      <c r="O28" s="65"/>
      <c r="P28" s="65"/>
      <c r="Q28" s="65"/>
      <c r="R28" s="65"/>
      <c r="S28" s="65"/>
      <c r="T28" s="65"/>
      <c r="U28" s="65"/>
      <c r="V28" s="54"/>
      <c r="W28" s="54"/>
      <c r="X28" s="54"/>
      <c r="Y28" s="54"/>
      <c r="Z28" s="54"/>
      <c r="AA28" s="54"/>
      <c r="AB28" s="54"/>
      <c r="AC28" s="54"/>
      <c r="AD28" s="54"/>
      <c r="AE28" s="54"/>
      <c r="AF28" s="54"/>
      <c r="AG28" s="54"/>
      <c r="AH28" s="54"/>
      <c r="AI28" s="54"/>
      <c r="AJ28" s="54"/>
      <c r="AK28" s="583"/>
      <c r="AL28" s="54"/>
      <c r="AM28" s="55"/>
      <c r="AN28" s="60"/>
    </row>
    <row r="29" spans="2:40" ht="19.5" customHeight="1">
      <c r="B29" s="60"/>
      <c r="C29" s="59"/>
      <c r="D29" s="605" t="s">
        <v>132</v>
      </c>
      <c r="E29" s="605"/>
      <c r="F29" s="605"/>
      <c r="G29" s="57"/>
      <c r="H29" s="581" t="s">
        <v>129</v>
      </c>
      <c r="I29" s="509"/>
      <c r="J29" s="509"/>
      <c r="K29" s="511"/>
      <c r="L29" s="581" t="str">
        <f>申込者氏名</f>
        <v>一 関　太 郎</v>
      </c>
      <c r="M29" s="509"/>
      <c r="N29" s="509"/>
      <c r="O29" s="509"/>
      <c r="P29" s="509"/>
      <c r="Q29" s="509"/>
      <c r="R29" s="509"/>
      <c r="S29" s="509"/>
      <c r="T29" s="509"/>
      <c r="U29" s="805" t="s">
        <v>378</v>
      </c>
      <c r="V29" s="806"/>
      <c r="W29" s="806"/>
      <c r="X29" s="806"/>
      <c r="Y29" s="806"/>
      <c r="Z29" s="807"/>
      <c r="AA29" s="581" t="str">
        <f>事業者名</f>
        <v>有限会社 脇田郷水道</v>
      </c>
      <c r="AB29" s="509"/>
      <c r="AC29" s="509"/>
      <c r="AD29" s="509"/>
      <c r="AE29" s="509"/>
      <c r="AF29" s="509"/>
      <c r="AG29" s="509"/>
      <c r="AH29" s="509"/>
      <c r="AI29" s="509"/>
      <c r="AJ29" s="509"/>
      <c r="AK29" s="509"/>
      <c r="AL29" s="509"/>
      <c r="AM29" s="511"/>
      <c r="AN29" s="60"/>
    </row>
    <row r="30" spans="2:40" ht="19.5" customHeight="1">
      <c r="B30" s="60"/>
      <c r="C30" s="53"/>
      <c r="D30" s="615"/>
      <c r="E30" s="615"/>
      <c r="F30" s="615"/>
      <c r="G30" s="54"/>
      <c r="H30" s="582"/>
      <c r="I30" s="583"/>
      <c r="J30" s="583"/>
      <c r="K30" s="584"/>
      <c r="L30" s="582"/>
      <c r="M30" s="583"/>
      <c r="N30" s="583"/>
      <c r="O30" s="583"/>
      <c r="P30" s="583"/>
      <c r="Q30" s="583"/>
      <c r="R30" s="583"/>
      <c r="S30" s="583"/>
      <c r="T30" s="583"/>
      <c r="U30" s="808"/>
      <c r="V30" s="809"/>
      <c r="W30" s="809"/>
      <c r="X30" s="809"/>
      <c r="Y30" s="809"/>
      <c r="Z30" s="810"/>
      <c r="AA30" s="582"/>
      <c r="AB30" s="583"/>
      <c r="AC30" s="583"/>
      <c r="AD30" s="583"/>
      <c r="AE30" s="583"/>
      <c r="AF30" s="583"/>
      <c r="AG30" s="583"/>
      <c r="AH30" s="583"/>
      <c r="AI30" s="583"/>
      <c r="AJ30" s="583"/>
      <c r="AK30" s="583"/>
      <c r="AL30" s="583"/>
      <c r="AM30" s="584"/>
      <c r="AN30" s="60"/>
    </row>
    <row r="31" spans="2:4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row>
  </sheetData>
  <sheetProtection password="D805" sheet="1" objects="1" scenarios="1"/>
  <mergeCells count="66">
    <mergeCell ref="AG3:AL3"/>
    <mergeCell ref="H29:K30"/>
    <mergeCell ref="L29:T30"/>
    <mergeCell ref="U29:Z30"/>
    <mergeCell ref="AA29:AM30"/>
    <mergeCell ref="AI13:AL13"/>
    <mergeCell ref="AI14:AL14"/>
    <mergeCell ref="AI15:AL15"/>
    <mergeCell ref="AI16:AL16"/>
    <mergeCell ref="AI17:AL17"/>
    <mergeCell ref="AK27:AK28"/>
    <mergeCell ref="F15:R15"/>
    <mergeCell ref="F16:R16"/>
    <mergeCell ref="D29:F30"/>
    <mergeCell ref="C27:G28"/>
    <mergeCell ref="D17:E17"/>
    <mergeCell ref="D20:I20"/>
    <mergeCell ref="AC19:AF19"/>
    <mergeCell ref="AI18:AL18"/>
    <mergeCell ref="U11:Z12"/>
    <mergeCell ref="T14:AA14"/>
    <mergeCell ref="T13:AA13"/>
    <mergeCell ref="AC13:AF13"/>
    <mergeCell ref="AC14:AF14"/>
    <mergeCell ref="AC15:AF15"/>
    <mergeCell ref="AC16:AF16"/>
    <mergeCell ref="AC17:AF17"/>
    <mergeCell ref="AI19:AL19"/>
    <mergeCell ref="T18:AA18"/>
    <mergeCell ref="T19:AA19"/>
    <mergeCell ref="T15:AA15"/>
    <mergeCell ref="T16:AA16"/>
    <mergeCell ref="T17:AA17"/>
    <mergeCell ref="AC18:AF18"/>
    <mergeCell ref="J5:AF5"/>
    <mergeCell ref="T9:AA9"/>
    <mergeCell ref="AC9:AL9"/>
    <mergeCell ref="D11:O12"/>
    <mergeCell ref="D7:H7"/>
    <mergeCell ref="K9:R9"/>
    <mergeCell ref="K10:R10"/>
    <mergeCell ref="K8:AL8"/>
    <mergeCell ref="D9:H9"/>
    <mergeCell ref="U10:Z10"/>
    <mergeCell ref="J7:S7"/>
    <mergeCell ref="AB10:AM10"/>
    <mergeCell ref="U7:Z7"/>
    <mergeCell ref="C8:I8"/>
    <mergeCell ref="C10:I10"/>
    <mergeCell ref="AI7:AL7"/>
    <mergeCell ref="AF7:AG7"/>
    <mergeCell ref="D13:E13"/>
    <mergeCell ref="F14:R14"/>
    <mergeCell ref="D14:E14"/>
    <mergeCell ref="F13:R13"/>
    <mergeCell ref="AC7:AE7"/>
    <mergeCell ref="AC12:AF12"/>
    <mergeCell ref="AI12:AL12"/>
    <mergeCell ref="AB11:AM11"/>
    <mergeCell ref="F19:R19"/>
    <mergeCell ref="D18:E18"/>
    <mergeCell ref="D19:E19"/>
    <mergeCell ref="D15:E15"/>
    <mergeCell ref="D16:E16"/>
    <mergeCell ref="F17:R17"/>
    <mergeCell ref="F18:R18"/>
  </mergeCells>
  <phoneticPr fontId="3"/>
  <pageMargins left="1.1811023622047245" right="0.59055118110236227" top="1.1811023622047245" bottom="0.98425196850393704" header="0.51181102362204722" footer="0.51181102362204722"/>
  <pageSetup paperSize="9"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AQ57"/>
  <sheetViews>
    <sheetView showGridLines="0" showRowColHeaders="0" topLeftCell="B1" zoomScaleNormal="100" workbookViewId="0">
      <selection activeCell="L16" sqref="L16:M17"/>
    </sheetView>
  </sheetViews>
  <sheetFormatPr defaultRowHeight="13.5"/>
  <cols>
    <col min="1" max="46" width="2.25" style="90" customWidth="1"/>
    <col min="47" max="16384" width="9" style="90"/>
  </cols>
  <sheetData>
    <row r="2" spans="3:43">
      <c r="C2" s="34" t="s">
        <v>342</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815" t="str">
        <f>Ver&amp;"-"&amp;SN</f>
        <v>H29/4/1版-ji7lvz</v>
      </c>
      <c r="AI2" s="815"/>
      <c r="AJ2" s="815"/>
      <c r="AK2" s="815"/>
      <c r="AL2" s="815"/>
      <c r="AM2" s="815"/>
      <c r="AN2" s="34"/>
      <c r="AO2" s="24"/>
    </row>
    <row r="3" spans="3:43">
      <c r="C3" s="34"/>
      <c r="D3" s="34"/>
      <c r="E3" s="34"/>
      <c r="F3" s="34"/>
      <c r="G3" s="34"/>
      <c r="H3" s="34"/>
      <c r="I3" s="34"/>
      <c r="J3" s="34"/>
      <c r="K3" s="34"/>
      <c r="L3" s="34"/>
      <c r="M3" s="34"/>
      <c r="N3" s="34"/>
      <c r="O3" s="34"/>
      <c r="P3" s="91"/>
      <c r="Q3" s="507"/>
      <c r="R3" s="507"/>
      <c r="S3" s="507"/>
      <c r="T3" s="92"/>
      <c r="U3" s="494"/>
      <c r="V3" s="680"/>
      <c r="W3" s="680"/>
      <c r="X3" s="680"/>
      <c r="Y3" s="814"/>
      <c r="Z3" s="93"/>
      <c r="AA3" s="507"/>
      <c r="AB3" s="507"/>
      <c r="AC3" s="507"/>
      <c r="AD3" s="92"/>
      <c r="AE3" s="93"/>
      <c r="AF3" s="507"/>
      <c r="AG3" s="507"/>
      <c r="AH3" s="507"/>
      <c r="AI3" s="92"/>
      <c r="AJ3" s="93"/>
      <c r="AK3" s="507"/>
      <c r="AL3" s="507"/>
      <c r="AM3" s="507"/>
      <c r="AN3" s="92"/>
      <c r="AO3" s="24"/>
    </row>
    <row r="4" spans="3:43">
      <c r="C4" s="34"/>
      <c r="D4" s="34"/>
      <c r="E4" s="34"/>
      <c r="F4" s="34"/>
      <c r="G4" s="34"/>
      <c r="H4" s="34"/>
      <c r="I4" s="34"/>
      <c r="J4" s="34"/>
      <c r="K4" s="34"/>
      <c r="L4" s="34"/>
      <c r="M4" s="34"/>
      <c r="N4" s="34"/>
      <c r="O4" s="34"/>
      <c r="P4" s="94"/>
      <c r="Q4" s="95"/>
      <c r="R4" s="95"/>
      <c r="S4" s="95"/>
      <c r="T4" s="96"/>
      <c r="U4" s="95"/>
      <c r="V4" s="95"/>
      <c r="W4" s="95"/>
      <c r="X4" s="95"/>
      <c r="Y4" s="96"/>
      <c r="Z4" s="95"/>
      <c r="AA4" s="95"/>
      <c r="AB4" s="95"/>
      <c r="AC4" s="95"/>
      <c r="AD4" s="96"/>
      <c r="AE4" s="95"/>
      <c r="AF4" s="95"/>
      <c r="AG4" s="95"/>
      <c r="AH4" s="95"/>
      <c r="AI4" s="96"/>
      <c r="AJ4" s="95"/>
      <c r="AK4" s="95"/>
      <c r="AL4" s="95"/>
      <c r="AM4" s="95"/>
      <c r="AN4" s="96"/>
      <c r="AO4" s="24"/>
    </row>
    <row r="5" spans="3:43">
      <c r="C5" s="34"/>
      <c r="D5" s="34"/>
      <c r="E5" s="34"/>
      <c r="F5" s="34"/>
      <c r="G5" s="34"/>
      <c r="H5" s="34"/>
      <c r="I5" s="34"/>
      <c r="J5" s="34"/>
      <c r="K5" s="34"/>
      <c r="L5" s="34"/>
      <c r="M5" s="34"/>
      <c r="N5" s="34"/>
      <c r="O5" s="34"/>
      <c r="P5" s="94"/>
      <c r="Q5" s="95"/>
      <c r="R5" s="95"/>
      <c r="S5" s="95"/>
      <c r="T5" s="96"/>
      <c r="U5" s="95"/>
      <c r="V5" s="95"/>
      <c r="W5" s="95"/>
      <c r="X5" s="95"/>
      <c r="Y5" s="96"/>
      <c r="Z5" s="95"/>
      <c r="AA5" s="95"/>
      <c r="AB5" s="95"/>
      <c r="AC5" s="95"/>
      <c r="AD5" s="96"/>
      <c r="AE5" s="95"/>
      <c r="AF5" s="95"/>
      <c r="AG5" s="95"/>
      <c r="AH5" s="95"/>
      <c r="AI5" s="96"/>
      <c r="AJ5" s="95"/>
      <c r="AK5" s="95"/>
      <c r="AL5" s="95"/>
      <c r="AM5" s="95"/>
      <c r="AN5" s="96"/>
      <c r="AO5" s="24"/>
    </row>
    <row r="6" spans="3:43">
      <c r="C6" s="34"/>
      <c r="D6" s="34"/>
      <c r="E6" s="34"/>
      <c r="F6" s="34"/>
      <c r="G6" s="34"/>
      <c r="H6" s="34"/>
      <c r="I6" s="34"/>
      <c r="J6" s="34"/>
      <c r="K6" s="34"/>
      <c r="L6" s="34"/>
      <c r="M6" s="34"/>
      <c r="N6" s="34"/>
      <c r="O6" s="34"/>
      <c r="P6" s="94"/>
      <c r="Q6" s="95"/>
      <c r="R6" s="95"/>
      <c r="S6" s="95"/>
      <c r="T6" s="96"/>
      <c r="U6" s="95"/>
      <c r="V6" s="95"/>
      <c r="W6" s="95"/>
      <c r="X6" s="95"/>
      <c r="Y6" s="96"/>
      <c r="Z6" s="95"/>
      <c r="AA6" s="95"/>
      <c r="AB6" s="95"/>
      <c r="AC6" s="95"/>
      <c r="AD6" s="96"/>
      <c r="AE6" s="95"/>
      <c r="AF6" s="95"/>
      <c r="AG6" s="95"/>
      <c r="AH6" s="95"/>
      <c r="AI6" s="96"/>
      <c r="AJ6" s="95"/>
      <c r="AK6" s="95"/>
      <c r="AL6" s="95"/>
      <c r="AM6" s="95"/>
      <c r="AN6" s="96"/>
      <c r="AO6" s="24"/>
    </row>
    <row r="7" spans="3:43">
      <c r="C7" s="34"/>
      <c r="D7" s="34"/>
      <c r="E7" s="34"/>
      <c r="F7" s="34"/>
      <c r="G7" s="34"/>
      <c r="H7" s="34"/>
      <c r="I7" s="34"/>
      <c r="J7" s="34"/>
      <c r="K7" s="34"/>
      <c r="L7" s="34"/>
      <c r="M7" s="34"/>
      <c r="N7" s="34"/>
      <c r="O7" s="34"/>
      <c r="P7" s="35"/>
      <c r="Q7" s="37"/>
      <c r="R7" s="37"/>
      <c r="S7" s="37"/>
      <c r="T7" s="36"/>
      <c r="U7" s="37"/>
      <c r="V7" s="37"/>
      <c r="W7" s="37"/>
      <c r="X7" s="37"/>
      <c r="Y7" s="36"/>
      <c r="Z7" s="37"/>
      <c r="AA7" s="37"/>
      <c r="AB7" s="37"/>
      <c r="AC7" s="37"/>
      <c r="AD7" s="36"/>
      <c r="AE7" s="37"/>
      <c r="AF7" s="37"/>
      <c r="AG7" s="37"/>
      <c r="AH7" s="37"/>
      <c r="AI7" s="36"/>
      <c r="AJ7" s="37"/>
      <c r="AK7" s="37"/>
      <c r="AL7" s="37"/>
      <c r="AM7" s="37"/>
      <c r="AN7" s="36"/>
      <c r="AO7" s="24"/>
    </row>
    <row r="8" spans="3:4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24"/>
    </row>
    <row r="9" spans="3:43">
      <c r="C9" s="34"/>
      <c r="D9" s="34"/>
      <c r="E9" s="34"/>
      <c r="F9" s="34"/>
      <c r="G9" s="34"/>
      <c r="H9" s="34"/>
      <c r="I9" s="34"/>
      <c r="J9" s="34"/>
      <c r="K9" s="34"/>
      <c r="L9" s="812" t="s">
        <v>134</v>
      </c>
      <c r="M9" s="812"/>
      <c r="N9" s="812"/>
      <c r="O9" s="812"/>
      <c r="P9" s="812"/>
      <c r="Q9" s="812"/>
      <c r="R9" s="812"/>
      <c r="S9" s="812"/>
      <c r="T9" s="812"/>
      <c r="U9" s="812"/>
      <c r="V9" s="812"/>
      <c r="W9" s="812"/>
      <c r="X9" s="812"/>
      <c r="Y9" s="812"/>
      <c r="Z9" s="812"/>
      <c r="AA9" s="812"/>
      <c r="AB9" s="812"/>
      <c r="AC9" s="812"/>
      <c r="AD9" s="812"/>
      <c r="AE9" s="812"/>
      <c r="AF9" s="812"/>
      <c r="AG9" s="34"/>
      <c r="AH9" s="34"/>
      <c r="AI9" s="34"/>
      <c r="AJ9" s="34"/>
      <c r="AK9" s="34"/>
      <c r="AL9" s="34"/>
      <c r="AM9" s="34"/>
      <c r="AN9" s="34"/>
      <c r="AO9" s="24"/>
    </row>
    <row r="10" spans="3:43">
      <c r="C10" s="34"/>
      <c r="D10" s="34"/>
      <c r="E10" s="34"/>
      <c r="F10" s="34"/>
      <c r="G10" s="34"/>
      <c r="H10" s="34"/>
      <c r="I10" s="34"/>
      <c r="J10" s="34"/>
      <c r="K10" s="34"/>
      <c r="L10" s="812"/>
      <c r="M10" s="812"/>
      <c r="N10" s="812"/>
      <c r="O10" s="812"/>
      <c r="P10" s="812"/>
      <c r="Q10" s="812"/>
      <c r="R10" s="812"/>
      <c r="S10" s="812"/>
      <c r="T10" s="812"/>
      <c r="U10" s="812"/>
      <c r="V10" s="812"/>
      <c r="W10" s="812"/>
      <c r="X10" s="812"/>
      <c r="Y10" s="812"/>
      <c r="Z10" s="812"/>
      <c r="AA10" s="812"/>
      <c r="AB10" s="812"/>
      <c r="AC10" s="812"/>
      <c r="AD10" s="812"/>
      <c r="AE10" s="812"/>
      <c r="AF10" s="812"/>
      <c r="AG10" s="34"/>
      <c r="AH10" s="34"/>
      <c r="AI10" s="34"/>
      <c r="AJ10" s="34"/>
      <c r="AK10" s="34"/>
      <c r="AL10" s="34"/>
      <c r="AM10" s="34"/>
      <c r="AN10" s="34"/>
      <c r="AO10" s="24"/>
    </row>
    <row r="11" spans="3:43">
      <c r="C11" s="34"/>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4"/>
    </row>
    <row r="12" spans="3:43">
      <c r="C12" s="34"/>
      <c r="D12" s="236"/>
      <c r="E12" s="236"/>
      <c r="F12" s="236"/>
      <c r="G12" s="236"/>
      <c r="H12" s="236"/>
      <c r="I12" s="236"/>
      <c r="J12" s="236"/>
      <c r="K12" s="236"/>
      <c r="L12" s="236"/>
      <c r="M12" s="236"/>
      <c r="N12" s="236"/>
      <c r="O12" s="236"/>
      <c r="P12" s="236"/>
      <c r="Q12" s="236"/>
      <c r="R12" s="236"/>
      <c r="S12" s="236"/>
      <c r="T12" s="236"/>
      <c r="U12" s="236"/>
      <c r="V12" s="236"/>
      <c r="W12" s="236"/>
      <c r="X12" s="236"/>
      <c r="Y12" s="236"/>
      <c r="Z12" s="813">
        <f ca="1">IF(ISBLANK(完成申請日),TEXT(NOW(),"ggg")&amp;"　　　年　　　月　　　日",完成申請日)</f>
        <v>42979</v>
      </c>
      <c r="AA12" s="813"/>
      <c r="AB12" s="813"/>
      <c r="AC12" s="813"/>
      <c r="AD12" s="813"/>
      <c r="AE12" s="813"/>
      <c r="AF12" s="813"/>
      <c r="AG12" s="813"/>
      <c r="AH12" s="813"/>
      <c r="AI12" s="813"/>
      <c r="AJ12" s="813"/>
      <c r="AK12" s="813"/>
      <c r="AL12" s="813"/>
      <c r="AM12" s="813"/>
      <c r="AN12" s="374"/>
      <c r="AO12" s="88"/>
      <c r="AP12" s="87"/>
      <c r="AQ12" s="87"/>
    </row>
    <row r="13" spans="3:43">
      <c r="C13" s="34"/>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4"/>
    </row>
    <row r="14" spans="3:43">
      <c r="C14" s="34"/>
      <c r="D14" s="236"/>
      <c r="E14" s="759" t="str">
        <f>"一関市長　"&amp;市長名&amp;"　様"</f>
        <v>一関市長　勝部 修　様</v>
      </c>
      <c r="F14" s="759"/>
      <c r="G14" s="759"/>
      <c r="H14" s="759"/>
      <c r="I14" s="759"/>
      <c r="J14" s="759"/>
      <c r="K14" s="759"/>
      <c r="L14" s="759"/>
      <c r="M14" s="759"/>
      <c r="N14" s="759"/>
      <c r="O14" s="759"/>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4"/>
    </row>
    <row r="15" spans="3:43">
      <c r="C15" s="218"/>
      <c r="D15" s="236"/>
      <c r="E15" s="236"/>
      <c r="F15" s="360"/>
      <c r="G15" s="360"/>
      <c r="H15" s="360"/>
      <c r="I15" s="360"/>
      <c r="J15" s="360"/>
      <c r="K15" s="236"/>
      <c r="L15" s="375"/>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4"/>
    </row>
    <row r="16" spans="3:43">
      <c r="C16" s="218"/>
      <c r="D16" s="236"/>
      <c r="E16" s="236"/>
      <c r="F16" s="360"/>
      <c r="G16" s="360"/>
      <c r="H16" s="360"/>
      <c r="I16" s="360"/>
      <c r="J16" s="360"/>
      <c r="K16" s="236"/>
      <c r="L16" s="375"/>
      <c r="M16" s="236"/>
      <c r="N16" s="236"/>
      <c r="O16" s="236"/>
      <c r="P16" s="236"/>
      <c r="Q16" s="236"/>
      <c r="R16" s="236" t="s">
        <v>381</v>
      </c>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4"/>
    </row>
    <row r="17" spans="3:41">
      <c r="C17" s="34"/>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4"/>
    </row>
    <row r="18" spans="3:41">
      <c r="C18" s="34"/>
      <c r="D18" s="236"/>
      <c r="E18" s="236"/>
      <c r="F18" s="236"/>
      <c r="G18" s="236"/>
      <c r="H18" s="236"/>
      <c r="I18" s="236"/>
      <c r="J18" s="236"/>
      <c r="K18" s="236"/>
      <c r="L18" s="236"/>
      <c r="M18" s="236"/>
      <c r="N18" s="236"/>
      <c r="O18" s="236"/>
      <c r="P18" s="236"/>
      <c r="Q18" s="236"/>
      <c r="R18" s="236"/>
      <c r="S18" s="236"/>
      <c r="T18" s="771" t="s">
        <v>7</v>
      </c>
      <c r="U18" s="771"/>
      <c r="V18" s="771"/>
      <c r="W18" s="771"/>
      <c r="X18" s="771"/>
      <c r="Y18" s="771"/>
      <c r="Z18" s="771"/>
      <c r="AA18" s="236"/>
      <c r="AB18" s="811" t="str">
        <f>事業者住所</f>
        <v>一関市萩荘字脇田郷37</v>
      </c>
      <c r="AC18" s="811"/>
      <c r="AD18" s="811"/>
      <c r="AE18" s="811"/>
      <c r="AF18" s="811"/>
      <c r="AG18" s="811"/>
      <c r="AH18" s="811"/>
      <c r="AI18" s="811"/>
      <c r="AJ18" s="811"/>
      <c r="AK18" s="811"/>
      <c r="AL18" s="811"/>
      <c r="AM18" s="811"/>
      <c r="AN18" s="236"/>
      <c r="AO18" s="24"/>
    </row>
    <row r="19" spans="3:41">
      <c r="C19" s="34"/>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4"/>
    </row>
    <row r="20" spans="3:41">
      <c r="C20" s="34"/>
      <c r="D20" s="236"/>
      <c r="E20" s="236"/>
      <c r="F20" s="236"/>
      <c r="G20" s="236"/>
      <c r="H20" s="236"/>
      <c r="I20" s="236"/>
      <c r="J20" s="236"/>
      <c r="K20" s="236"/>
      <c r="L20" s="236"/>
      <c r="M20" s="236"/>
      <c r="N20" s="236"/>
      <c r="O20" s="236"/>
      <c r="P20" s="236"/>
      <c r="Q20" s="236"/>
      <c r="R20" s="236"/>
      <c r="S20" s="236"/>
      <c r="T20" s="771" t="s">
        <v>380</v>
      </c>
      <c r="U20" s="771"/>
      <c r="V20" s="771"/>
      <c r="W20" s="771"/>
      <c r="X20" s="771"/>
      <c r="Y20" s="771"/>
      <c r="Z20" s="771"/>
      <c r="AA20" s="236"/>
      <c r="AB20" s="811" t="str">
        <f>事業者名</f>
        <v>有限会社 脇田郷水道</v>
      </c>
      <c r="AC20" s="811"/>
      <c r="AD20" s="811"/>
      <c r="AE20" s="811"/>
      <c r="AF20" s="811"/>
      <c r="AG20" s="811"/>
      <c r="AH20" s="811"/>
      <c r="AI20" s="811"/>
      <c r="AJ20" s="811"/>
      <c r="AK20" s="811"/>
      <c r="AL20" s="811"/>
      <c r="AM20" s="811"/>
      <c r="AN20" s="236" t="s">
        <v>382</v>
      </c>
      <c r="AO20" s="24"/>
    </row>
    <row r="21" spans="3:41">
      <c r="C21" s="34"/>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4"/>
    </row>
    <row r="22" spans="3:41" ht="27" customHeight="1">
      <c r="C22" s="34"/>
      <c r="D22" s="236"/>
      <c r="E22" s="236"/>
      <c r="F22" s="236"/>
      <c r="G22" s="236"/>
      <c r="H22" s="236"/>
      <c r="I22" s="236"/>
      <c r="J22" s="236"/>
      <c r="K22" s="236"/>
      <c r="L22" s="236"/>
      <c r="M22" s="236"/>
      <c r="N22" s="236"/>
      <c r="O22" s="236"/>
      <c r="P22" s="236"/>
      <c r="Q22" s="236"/>
      <c r="R22" s="236"/>
      <c r="S22" s="236"/>
      <c r="T22" s="786" t="s">
        <v>491</v>
      </c>
      <c r="U22" s="771"/>
      <c r="V22" s="771"/>
      <c r="W22" s="771"/>
      <c r="X22" s="771"/>
      <c r="Y22" s="771"/>
      <c r="Z22" s="771"/>
      <c r="AA22" s="236"/>
      <c r="AB22" s="811" t="str">
        <f>主任技術者氏名</f>
        <v>脇田 郷一</v>
      </c>
      <c r="AC22" s="811"/>
      <c r="AD22" s="811"/>
      <c r="AE22" s="811"/>
      <c r="AF22" s="811"/>
      <c r="AG22" s="811"/>
      <c r="AH22" s="811"/>
      <c r="AI22" s="811"/>
      <c r="AJ22" s="811"/>
      <c r="AK22" s="811"/>
      <c r="AL22" s="811"/>
      <c r="AM22" s="811"/>
      <c r="AN22" s="361" t="s">
        <v>383</v>
      </c>
      <c r="AO22" s="24"/>
    </row>
    <row r="23" spans="3:41">
      <c r="C23" s="34"/>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4"/>
    </row>
    <row r="24" spans="3:41">
      <c r="C24" s="34"/>
      <c r="D24" s="236" t="s">
        <v>384</v>
      </c>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4"/>
    </row>
    <row r="25" spans="3:41">
      <c r="C25" s="233"/>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24"/>
    </row>
    <row r="26" spans="3:41">
      <c r="C26" s="233"/>
      <c r="D26" s="376"/>
      <c r="E26" s="376"/>
      <c r="F26" s="376"/>
      <c r="G26" s="376"/>
      <c r="H26" s="376"/>
      <c r="I26" s="376"/>
      <c r="J26" s="376"/>
      <c r="K26" s="376"/>
      <c r="L26" s="376"/>
      <c r="M26" s="376"/>
      <c r="N26" s="376"/>
      <c r="O26" s="376"/>
      <c r="P26" s="376"/>
      <c r="Q26" s="376"/>
      <c r="R26" s="376"/>
      <c r="S26" s="376" t="s">
        <v>528</v>
      </c>
      <c r="T26" s="376"/>
      <c r="U26" s="376"/>
      <c r="V26" s="376"/>
      <c r="W26" s="376"/>
      <c r="X26" s="376"/>
      <c r="Y26" s="376"/>
      <c r="Z26" s="376"/>
      <c r="AA26" s="376"/>
      <c r="AB26" s="376"/>
      <c r="AC26" s="376"/>
      <c r="AD26" s="376"/>
      <c r="AE26" s="376"/>
      <c r="AF26" s="376"/>
      <c r="AG26" s="376"/>
      <c r="AH26" s="376"/>
      <c r="AI26" s="376"/>
      <c r="AJ26" s="376"/>
      <c r="AK26" s="376"/>
      <c r="AL26" s="376"/>
      <c r="AM26" s="376"/>
      <c r="AN26" s="376"/>
      <c r="AO26" s="24"/>
    </row>
    <row r="27" spans="3:41">
      <c r="C27" s="34"/>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4"/>
    </row>
    <row r="28" spans="3:41">
      <c r="C28" s="34"/>
      <c r="D28" s="139"/>
      <c r="E28" s="800" t="s">
        <v>84</v>
      </c>
      <c r="F28" s="800"/>
      <c r="G28" s="800"/>
      <c r="H28" s="800"/>
      <c r="I28" s="800"/>
      <c r="J28" s="800"/>
      <c r="K28" s="270"/>
      <c r="L28" s="139"/>
      <c r="M28" s="800" t="s">
        <v>83</v>
      </c>
      <c r="N28" s="800"/>
      <c r="O28" s="800"/>
      <c r="P28" s="800"/>
      <c r="Q28" s="800"/>
      <c r="R28" s="800"/>
      <c r="S28" s="800"/>
      <c r="T28" s="800"/>
      <c r="U28" s="800"/>
      <c r="V28" s="800"/>
      <c r="W28" s="800"/>
      <c r="X28" s="270"/>
      <c r="Y28" s="139"/>
      <c r="Z28" s="800" t="s">
        <v>92</v>
      </c>
      <c r="AA28" s="800"/>
      <c r="AB28" s="800"/>
      <c r="AC28" s="800"/>
      <c r="AD28" s="270"/>
      <c r="AE28" s="802" t="s">
        <v>486</v>
      </c>
      <c r="AF28" s="531"/>
      <c r="AG28" s="531"/>
      <c r="AH28" s="531"/>
      <c r="AI28" s="780"/>
      <c r="AJ28" s="802" t="s">
        <v>487</v>
      </c>
      <c r="AK28" s="531"/>
      <c r="AL28" s="531"/>
      <c r="AM28" s="531"/>
      <c r="AN28" s="780"/>
      <c r="AO28" s="24"/>
    </row>
    <row r="29" spans="3:41">
      <c r="C29" s="233"/>
      <c r="D29" s="267"/>
      <c r="E29" s="771"/>
      <c r="F29" s="771"/>
      <c r="G29" s="771"/>
      <c r="H29" s="771"/>
      <c r="I29" s="771"/>
      <c r="J29" s="771"/>
      <c r="K29" s="271"/>
      <c r="L29" s="267"/>
      <c r="M29" s="771"/>
      <c r="N29" s="771"/>
      <c r="O29" s="771"/>
      <c r="P29" s="771"/>
      <c r="Q29" s="771"/>
      <c r="R29" s="771"/>
      <c r="S29" s="771"/>
      <c r="T29" s="771"/>
      <c r="U29" s="771"/>
      <c r="V29" s="771"/>
      <c r="W29" s="771"/>
      <c r="X29" s="271"/>
      <c r="Y29" s="267"/>
      <c r="Z29" s="771"/>
      <c r="AA29" s="771"/>
      <c r="AB29" s="771"/>
      <c r="AC29" s="771"/>
      <c r="AD29" s="271"/>
      <c r="AE29" s="781"/>
      <c r="AF29" s="679"/>
      <c r="AG29" s="679"/>
      <c r="AH29" s="679"/>
      <c r="AI29" s="782"/>
      <c r="AJ29" s="781"/>
      <c r="AK29" s="679"/>
      <c r="AL29" s="679"/>
      <c r="AM29" s="679"/>
      <c r="AN29" s="782"/>
      <c r="AO29" s="24"/>
    </row>
    <row r="30" spans="3:41">
      <c r="C30" s="34"/>
      <c r="D30" s="148"/>
      <c r="E30" s="827"/>
      <c r="F30" s="827"/>
      <c r="G30" s="827"/>
      <c r="H30" s="827"/>
      <c r="I30" s="827"/>
      <c r="J30" s="827"/>
      <c r="K30" s="272"/>
      <c r="L30" s="148"/>
      <c r="M30" s="827"/>
      <c r="N30" s="827"/>
      <c r="O30" s="827"/>
      <c r="P30" s="827"/>
      <c r="Q30" s="827"/>
      <c r="R30" s="827"/>
      <c r="S30" s="827"/>
      <c r="T30" s="827"/>
      <c r="U30" s="827"/>
      <c r="V30" s="827"/>
      <c r="W30" s="827"/>
      <c r="X30" s="272"/>
      <c r="Y30" s="148"/>
      <c r="Z30" s="827"/>
      <c r="AA30" s="827"/>
      <c r="AB30" s="827"/>
      <c r="AC30" s="827"/>
      <c r="AD30" s="272"/>
      <c r="AE30" s="783"/>
      <c r="AF30" s="719"/>
      <c r="AG30" s="719"/>
      <c r="AH30" s="719"/>
      <c r="AI30" s="784"/>
      <c r="AJ30" s="783"/>
      <c r="AK30" s="719"/>
      <c r="AL30" s="719"/>
      <c r="AM30" s="719"/>
      <c r="AN30" s="784"/>
      <c r="AO30" s="24"/>
    </row>
    <row r="31" spans="3:41" ht="27" customHeight="1">
      <c r="C31" s="34"/>
      <c r="D31" s="377"/>
      <c r="E31" s="825" t="str">
        <f>申込者氏名</f>
        <v>一 関　太 郎</v>
      </c>
      <c r="F31" s="825"/>
      <c r="G31" s="825"/>
      <c r="H31" s="825"/>
      <c r="I31" s="825"/>
      <c r="J31" s="825"/>
      <c r="K31" s="826"/>
      <c r="L31" s="378"/>
      <c r="M31" s="816" t="str">
        <f>IF(工事場所判定,申込者住所,工事場所住所)</f>
        <v>一関市竹山町7番2号</v>
      </c>
      <c r="N31" s="816"/>
      <c r="O31" s="816"/>
      <c r="P31" s="816"/>
      <c r="Q31" s="816"/>
      <c r="R31" s="816"/>
      <c r="S31" s="816"/>
      <c r="T31" s="816"/>
      <c r="U31" s="816"/>
      <c r="V31" s="816"/>
      <c r="W31" s="816"/>
      <c r="X31" s="817"/>
      <c r="Y31" s="818" t="str">
        <f>工事種別</f>
        <v>新設</v>
      </c>
      <c r="Z31" s="819"/>
      <c r="AA31" s="820" t="str">
        <f>承認番号</f>
        <v>27-001</v>
      </c>
      <c r="AB31" s="820"/>
      <c r="AC31" s="820"/>
      <c r="AD31" s="821"/>
      <c r="AE31" s="822">
        <f>IF(ISBLANK(希望検査日),"",希望検査日)</f>
        <v>42981</v>
      </c>
      <c r="AF31" s="823"/>
      <c r="AG31" s="823"/>
      <c r="AH31" s="823"/>
      <c r="AI31" s="824"/>
      <c r="AJ31" s="773"/>
      <c r="AK31" s="774"/>
      <c r="AL31" s="774"/>
      <c r="AM31" s="774"/>
      <c r="AN31" s="775"/>
      <c r="AO31" s="24"/>
    </row>
    <row r="32" spans="3:4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24"/>
    </row>
    <row r="33" spans="3:41">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24"/>
    </row>
    <row r="34" spans="3:41">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3:41">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3:4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3:41">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3:41">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3:4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3:4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3:41">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3:4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3:41">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3:41">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3:41">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3:41">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3:41">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3:4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3:41">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3:41">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3:4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3:4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3:4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3:41">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3:41">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3:4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3:41">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sheetData>
  <sheetProtection password="D805" sheet="1" objects="1" scenarios="1"/>
  <mergeCells count="26">
    <mergeCell ref="AH2:AM2"/>
    <mergeCell ref="M31:X31"/>
    <mergeCell ref="Y31:Z31"/>
    <mergeCell ref="AA31:AD31"/>
    <mergeCell ref="T22:Z22"/>
    <mergeCell ref="AE31:AI31"/>
    <mergeCell ref="AJ31:AN31"/>
    <mergeCell ref="E14:O14"/>
    <mergeCell ref="AB18:AM18"/>
    <mergeCell ref="AB20:AM20"/>
    <mergeCell ref="T20:Z20"/>
    <mergeCell ref="T18:Z18"/>
    <mergeCell ref="E31:K31"/>
    <mergeCell ref="E28:J30"/>
    <mergeCell ref="M28:W30"/>
    <mergeCell ref="Z28:AC30"/>
    <mergeCell ref="AB22:AM22"/>
    <mergeCell ref="AJ28:AN30"/>
    <mergeCell ref="AE28:AI30"/>
    <mergeCell ref="AK3:AM3"/>
    <mergeCell ref="L9:AF10"/>
    <mergeCell ref="Z12:AM12"/>
    <mergeCell ref="Q3:S3"/>
    <mergeCell ref="U3:Y3"/>
    <mergeCell ref="AA3:AC3"/>
    <mergeCell ref="AF3:AH3"/>
  </mergeCells>
  <phoneticPr fontId="3"/>
  <pageMargins left="1.18" right="0.59" top="1.18" bottom="0.98" header="0.51" footer="0.51"/>
  <pageSetup paperSize="9" orientation="portrait"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8"/>
  <sheetViews>
    <sheetView showGridLines="0" showRowColHeaders="0" zoomScaleNormal="100" workbookViewId="0">
      <selection activeCell="D33" sqref="D33:J33"/>
    </sheetView>
  </sheetViews>
  <sheetFormatPr defaultRowHeight="13.5"/>
  <cols>
    <col min="1" max="40" width="2.25" style="98" customWidth="1"/>
    <col min="41" max="41" width="5.625" style="98" customWidth="1"/>
    <col min="42" max="50" width="9" style="98"/>
    <col min="51" max="51" width="9" style="98" customWidth="1"/>
    <col min="52" max="52" width="9" style="98" hidden="1" customWidth="1"/>
    <col min="53" max="53" width="9" style="98" customWidth="1"/>
    <col min="54" max="16384" width="9" style="98"/>
  </cols>
  <sheetData>
    <row r="2" spans="2:4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47"/>
      <c r="AN2" s="47"/>
      <c r="AP2" s="98" t="s">
        <v>258</v>
      </c>
    </row>
    <row r="3" spans="2:45">
      <c r="B3" s="95"/>
      <c r="C3" s="97" t="s">
        <v>221</v>
      </c>
      <c r="D3" s="97"/>
      <c r="E3" s="97"/>
      <c r="F3" s="97"/>
      <c r="G3" s="97"/>
      <c r="H3" s="97"/>
      <c r="I3" s="97"/>
      <c r="J3" s="97"/>
      <c r="K3" s="97"/>
      <c r="L3" s="97"/>
      <c r="M3" s="95"/>
      <c r="N3" s="95"/>
      <c r="O3" s="95"/>
      <c r="P3" s="95"/>
      <c r="Q3" s="95"/>
      <c r="R3" s="95"/>
      <c r="S3" s="95"/>
      <c r="T3" s="95"/>
      <c r="U3" s="95"/>
      <c r="V3" s="95"/>
      <c r="W3" s="95"/>
      <c r="X3" s="95"/>
      <c r="Y3" s="95"/>
      <c r="Z3" s="95"/>
      <c r="AA3" s="95"/>
      <c r="AB3" s="95"/>
      <c r="AC3" s="95"/>
      <c r="AD3" s="95"/>
      <c r="AE3" s="95"/>
      <c r="AF3" s="95"/>
      <c r="AG3" s="683" t="str">
        <f>Ver&amp;"-"&amp;SN</f>
        <v>H29/4/1版-ji7lvz</v>
      </c>
      <c r="AH3" s="683"/>
      <c r="AI3" s="683"/>
      <c r="AJ3" s="683"/>
      <c r="AK3" s="683"/>
      <c r="AL3" s="683"/>
      <c r="AM3" s="47"/>
      <c r="AN3" s="47"/>
      <c r="AP3" s="98" t="s">
        <v>230</v>
      </c>
    </row>
    <row r="4" spans="2:45" ht="14.25">
      <c r="B4" s="95"/>
      <c r="C4" s="95"/>
      <c r="D4" s="95"/>
      <c r="E4" s="95"/>
      <c r="F4" s="95"/>
      <c r="G4" s="95"/>
      <c r="H4" s="95"/>
      <c r="I4" s="95"/>
      <c r="J4" s="95"/>
      <c r="K4" s="95"/>
      <c r="L4" s="95"/>
      <c r="M4" s="95"/>
      <c r="N4" s="648" t="s">
        <v>220</v>
      </c>
      <c r="O4" s="648"/>
      <c r="P4" s="648"/>
      <c r="Q4" s="648"/>
      <c r="R4" s="648"/>
      <c r="S4" s="648"/>
      <c r="T4" s="648"/>
      <c r="U4" s="648"/>
      <c r="V4" s="648"/>
      <c r="W4" s="648"/>
      <c r="X4" s="648"/>
      <c r="Y4" s="648"/>
      <c r="Z4" s="648"/>
      <c r="AA4" s="95"/>
      <c r="AB4" s="95"/>
      <c r="AC4" s="95"/>
      <c r="AD4" s="95"/>
      <c r="AE4" s="95"/>
      <c r="AF4" s="95"/>
      <c r="AG4" s="95"/>
      <c r="AH4" s="95"/>
      <c r="AI4" s="95"/>
      <c r="AJ4" s="95"/>
      <c r="AK4" s="95"/>
      <c r="AL4" s="95"/>
      <c r="AM4" s="47"/>
      <c r="AN4" s="47"/>
    </row>
    <row r="5" spans="2:45">
      <c r="B5" s="95"/>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7"/>
      <c r="AN5" s="47"/>
      <c r="AP5" s="98" t="s">
        <v>498</v>
      </c>
    </row>
    <row r="6" spans="2:45">
      <c r="B6" s="95"/>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847">
        <f ca="1">IF(ISBLANK(完成申請日),TEXT(NOW(),"ggg")&amp;"　　　年　　　月　　　日",完成申請日)</f>
        <v>42979</v>
      </c>
      <c r="AC6" s="847"/>
      <c r="AD6" s="847"/>
      <c r="AE6" s="847"/>
      <c r="AF6" s="847"/>
      <c r="AG6" s="847"/>
      <c r="AH6" s="847"/>
      <c r="AI6" s="847"/>
      <c r="AJ6" s="847"/>
      <c r="AK6" s="847"/>
      <c r="AL6" s="847"/>
      <c r="AM6" s="47"/>
      <c r="AN6" s="47"/>
    </row>
    <row r="7" spans="2:45">
      <c r="B7" s="95"/>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7"/>
      <c r="AN7" s="47"/>
    </row>
    <row r="8" spans="2:45" ht="27" customHeight="1">
      <c r="B8" s="95"/>
      <c r="C8" s="248"/>
      <c r="D8" s="785" t="s">
        <v>371</v>
      </c>
      <c r="E8" s="800"/>
      <c r="F8" s="800"/>
      <c r="G8" s="800"/>
      <c r="H8" s="800"/>
      <c r="I8" s="800"/>
      <c r="J8" s="800"/>
      <c r="K8" s="140"/>
      <c r="L8" s="268"/>
      <c r="M8" s="825" t="str">
        <f>IF(工事場所判定,申込者住所,工事場所住所)</f>
        <v>一関市竹山町7番2号</v>
      </c>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295"/>
      <c r="AN8" s="60"/>
    </row>
    <row r="9" spans="2:45" ht="27" customHeight="1">
      <c r="B9" s="95"/>
      <c r="C9" s="268"/>
      <c r="D9" s="848" t="s">
        <v>84</v>
      </c>
      <c r="E9" s="848"/>
      <c r="F9" s="848"/>
      <c r="G9" s="848"/>
      <c r="H9" s="848"/>
      <c r="I9" s="848"/>
      <c r="J9" s="848"/>
      <c r="K9" s="408"/>
      <c r="L9" s="268"/>
      <c r="M9" s="825" t="str">
        <f>申込者氏名</f>
        <v>一 関　太 郎</v>
      </c>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295"/>
      <c r="AN9" s="60"/>
    </row>
    <row r="10" spans="2:45" ht="27" customHeight="1">
      <c r="B10" s="95"/>
      <c r="C10" s="268"/>
      <c r="D10" s="848" t="s">
        <v>92</v>
      </c>
      <c r="E10" s="848"/>
      <c r="F10" s="848"/>
      <c r="G10" s="848"/>
      <c r="H10" s="848"/>
      <c r="I10" s="848"/>
      <c r="J10" s="848"/>
      <c r="K10" s="408"/>
      <c r="L10" s="268"/>
      <c r="M10" s="774" t="str">
        <f>工事種別</f>
        <v>新設</v>
      </c>
      <c r="N10" s="774"/>
      <c r="O10" s="774"/>
      <c r="P10" s="774"/>
      <c r="Q10" s="406"/>
      <c r="R10" s="406"/>
      <c r="S10" s="406"/>
      <c r="T10" s="774" t="s">
        <v>93</v>
      </c>
      <c r="U10" s="774"/>
      <c r="V10" s="406"/>
      <c r="W10" s="406"/>
      <c r="X10" s="405" t="s">
        <v>55</v>
      </c>
      <c r="Y10" s="406"/>
      <c r="Z10" s="845" t="str">
        <f>承認番号</f>
        <v>27-001</v>
      </c>
      <c r="AA10" s="845"/>
      <c r="AB10" s="845"/>
      <c r="AC10" s="845"/>
      <c r="AD10" s="406"/>
      <c r="AE10" s="405" t="s">
        <v>56</v>
      </c>
      <c r="AF10" s="406"/>
      <c r="AG10" s="406"/>
      <c r="AH10" s="406"/>
      <c r="AI10" s="406"/>
      <c r="AJ10" s="406"/>
      <c r="AK10" s="406"/>
      <c r="AL10" s="406"/>
      <c r="AM10" s="295"/>
      <c r="AN10" s="60"/>
    </row>
    <row r="11" spans="2:45" ht="27" customHeight="1">
      <c r="B11" s="95"/>
      <c r="C11" s="268"/>
      <c r="D11" s="848" t="s">
        <v>97</v>
      </c>
      <c r="E11" s="848"/>
      <c r="F11" s="848"/>
      <c r="G11" s="848"/>
      <c r="H11" s="848"/>
      <c r="I11" s="848"/>
      <c r="J11" s="848"/>
      <c r="K11" s="408"/>
      <c r="L11" s="773" t="s">
        <v>222</v>
      </c>
      <c r="M11" s="774"/>
      <c r="N11" s="774"/>
      <c r="O11" s="774"/>
      <c r="P11" s="774"/>
      <c r="Q11" s="774"/>
      <c r="R11" s="774"/>
      <c r="S11" s="774"/>
      <c r="T11" s="406"/>
      <c r="U11" s="774" t="s">
        <v>227</v>
      </c>
      <c r="V11" s="774"/>
      <c r="W11" s="774"/>
      <c r="X11" s="774"/>
      <c r="Y11" s="269"/>
      <c r="Z11" s="269"/>
      <c r="AA11" s="848" t="s">
        <v>385</v>
      </c>
      <c r="AB11" s="848"/>
      <c r="AC11" s="848"/>
      <c r="AD11" s="848"/>
      <c r="AE11" s="848"/>
      <c r="AF11" s="269"/>
      <c r="AG11" s="391"/>
      <c r="AH11" s="846" t="s">
        <v>386</v>
      </c>
      <c r="AI11" s="846"/>
      <c r="AJ11" s="846"/>
      <c r="AK11" s="846"/>
      <c r="AL11" s="846"/>
      <c r="AM11" s="300"/>
      <c r="AN11" s="101"/>
    </row>
    <row r="12" spans="2:45" ht="27" customHeight="1">
      <c r="B12" s="95"/>
      <c r="C12" s="268"/>
      <c r="D12" s="838" t="s">
        <v>387</v>
      </c>
      <c r="E12" s="838"/>
      <c r="F12" s="838"/>
      <c r="G12" s="838"/>
      <c r="H12" s="838"/>
      <c r="I12" s="838"/>
      <c r="J12" s="838"/>
      <c r="K12" s="408"/>
      <c r="L12" s="406"/>
      <c r="M12" s="838" t="str">
        <f>"φ"&amp;配水管口径&amp;"×φ"&amp;分岐口径</f>
        <v>φ75×φ25</v>
      </c>
      <c r="N12" s="838"/>
      <c r="O12" s="838"/>
      <c r="P12" s="838"/>
      <c r="Q12" s="838"/>
      <c r="R12" s="838"/>
      <c r="S12" s="839"/>
      <c r="T12" s="268"/>
      <c r="U12" s="830">
        <v>1</v>
      </c>
      <c r="V12" s="830"/>
      <c r="W12" s="830"/>
      <c r="X12" s="393" t="s">
        <v>493</v>
      </c>
      <c r="Y12" s="269"/>
      <c r="Z12" s="274"/>
      <c r="AA12" s="844">
        <f>IF(ISERROR(OR(AZ21,AZ22)),0,INDEX(サドル分水栓価格表,AZ21,AZ22))</f>
        <v>18020</v>
      </c>
      <c r="AB12" s="844"/>
      <c r="AC12" s="844"/>
      <c r="AD12" s="844"/>
      <c r="AE12" s="844"/>
      <c r="AF12" s="408"/>
      <c r="AG12" s="268"/>
      <c r="AH12" s="835">
        <f>U12*AA12</f>
        <v>18020</v>
      </c>
      <c r="AI12" s="835"/>
      <c r="AJ12" s="835"/>
      <c r="AK12" s="835"/>
      <c r="AL12" s="835"/>
      <c r="AM12" s="295"/>
      <c r="AN12" s="60"/>
    </row>
    <row r="13" spans="2:45" ht="27" customHeight="1">
      <c r="B13" s="95"/>
      <c r="C13" s="268"/>
      <c r="D13" s="838" t="s">
        <v>149</v>
      </c>
      <c r="E13" s="838"/>
      <c r="F13" s="838"/>
      <c r="G13" s="838"/>
      <c r="H13" s="838"/>
      <c r="I13" s="838"/>
      <c r="J13" s="838"/>
      <c r="K13" s="408"/>
      <c r="L13" s="268"/>
      <c r="M13" s="838" t="str">
        <f>"φ"&amp;分岐口径</f>
        <v>φ25</v>
      </c>
      <c r="N13" s="838"/>
      <c r="O13" s="838"/>
      <c r="P13" s="838"/>
      <c r="Q13" s="838"/>
      <c r="R13" s="838"/>
      <c r="S13" s="839"/>
      <c r="T13" s="268"/>
      <c r="U13" s="829">
        <v>3</v>
      </c>
      <c r="V13" s="829"/>
      <c r="W13" s="829"/>
      <c r="X13" s="394" t="s">
        <v>492</v>
      </c>
      <c r="Y13" s="269"/>
      <c r="Z13" s="274"/>
      <c r="AA13" s="849">
        <f>AT28</f>
        <v>300</v>
      </c>
      <c r="AB13" s="857"/>
      <c r="AC13" s="857"/>
      <c r="AD13" s="857"/>
      <c r="AE13" s="857"/>
      <c r="AF13" s="408"/>
      <c r="AG13" s="268"/>
      <c r="AH13" s="835">
        <f t="shared" ref="AH13:AH29" si="0">U13*AA13</f>
        <v>900</v>
      </c>
      <c r="AI13" s="835"/>
      <c r="AJ13" s="835"/>
      <c r="AK13" s="835"/>
      <c r="AL13" s="835"/>
      <c r="AM13" s="295"/>
      <c r="AN13" s="51"/>
      <c r="AO13" s="151" t="s">
        <v>223</v>
      </c>
      <c r="AP13" s="837" t="s">
        <v>507</v>
      </c>
      <c r="AQ13" s="837"/>
      <c r="AR13" s="837"/>
      <c r="AS13" s="837"/>
    </row>
    <row r="14" spans="2:45" ht="27" customHeight="1">
      <c r="B14" s="95"/>
      <c r="C14" s="268"/>
      <c r="D14" s="838" t="s">
        <v>343</v>
      </c>
      <c r="E14" s="838"/>
      <c r="F14" s="838"/>
      <c r="G14" s="838"/>
      <c r="H14" s="838"/>
      <c r="I14" s="838"/>
      <c r="J14" s="838"/>
      <c r="K14" s="408"/>
      <c r="L14" s="268"/>
      <c r="M14" s="838" t="str">
        <f>"φ"&amp;分岐口径</f>
        <v>φ25</v>
      </c>
      <c r="N14" s="838"/>
      <c r="O14" s="838"/>
      <c r="P14" s="838"/>
      <c r="Q14" s="838"/>
      <c r="R14" s="838"/>
      <c r="S14" s="839"/>
      <c r="T14" s="268"/>
      <c r="U14" s="830">
        <v>1</v>
      </c>
      <c r="V14" s="830"/>
      <c r="W14" s="830"/>
      <c r="X14" s="393" t="s">
        <v>493</v>
      </c>
      <c r="Y14" s="269"/>
      <c r="Z14" s="274"/>
      <c r="AA14" s="849">
        <f>AT29</f>
        <v>9500</v>
      </c>
      <c r="AB14" s="857"/>
      <c r="AC14" s="857"/>
      <c r="AD14" s="857"/>
      <c r="AE14" s="857"/>
      <c r="AF14" s="408"/>
      <c r="AG14" s="268"/>
      <c r="AH14" s="835">
        <f t="shared" si="0"/>
        <v>9500</v>
      </c>
      <c r="AI14" s="835"/>
      <c r="AJ14" s="835"/>
      <c r="AK14" s="835"/>
      <c r="AL14" s="835"/>
      <c r="AM14" s="295"/>
      <c r="AN14" s="60"/>
    </row>
    <row r="15" spans="2:45" ht="27" customHeight="1">
      <c r="B15" s="95"/>
      <c r="C15" s="267"/>
      <c r="D15" s="811" t="s">
        <v>344</v>
      </c>
      <c r="E15" s="811"/>
      <c r="F15" s="811"/>
      <c r="G15" s="811"/>
      <c r="H15" s="811"/>
      <c r="I15" s="811"/>
      <c r="J15" s="811"/>
      <c r="K15" s="271"/>
      <c r="L15" s="267"/>
      <c r="M15" s="811"/>
      <c r="N15" s="811"/>
      <c r="O15" s="811"/>
      <c r="P15" s="811"/>
      <c r="Q15" s="811"/>
      <c r="R15" s="811"/>
      <c r="S15" s="856"/>
      <c r="T15" s="267"/>
      <c r="U15" s="831"/>
      <c r="V15" s="831"/>
      <c r="W15" s="831"/>
      <c r="X15" s="393"/>
      <c r="Y15" s="251"/>
      <c r="Z15" s="250"/>
      <c r="AA15" s="811"/>
      <c r="AB15" s="811"/>
      <c r="AC15" s="811"/>
      <c r="AD15" s="811"/>
      <c r="AE15" s="811"/>
      <c r="AF15" s="271"/>
      <c r="AG15" s="267"/>
      <c r="AH15" s="835">
        <f t="shared" si="0"/>
        <v>0</v>
      </c>
      <c r="AI15" s="835"/>
      <c r="AJ15" s="835"/>
      <c r="AK15" s="835"/>
      <c r="AL15" s="835"/>
      <c r="AM15" s="194"/>
      <c r="AN15" s="190"/>
    </row>
    <row r="16" spans="2:45" ht="27" customHeight="1">
      <c r="B16" s="95"/>
      <c r="C16" s="139"/>
      <c r="D16" s="547" t="s">
        <v>225</v>
      </c>
      <c r="E16" s="547"/>
      <c r="F16" s="547"/>
      <c r="G16" s="547"/>
      <c r="H16" s="547"/>
      <c r="I16" s="547"/>
      <c r="J16" s="547"/>
      <c r="K16" s="141"/>
      <c r="L16" s="139"/>
      <c r="M16" s="838" t="str">
        <f>"φ"&amp;分岐口径</f>
        <v>φ25</v>
      </c>
      <c r="N16" s="838"/>
      <c r="O16" s="838"/>
      <c r="P16" s="838"/>
      <c r="Q16" s="838"/>
      <c r="R16" s="838"/>
      <c r="S16" s="839"/>
      <c r="T16" s="139"/>
      <c r="U16" s="830">
        <v>1</v>
      </c>
      <c r="V16" s="830"/>
      <c r="W16" s="830"/>
      <c r="X16" s="393" t="s">
        <v>493</v>
      </c>
      <c r="Y16" s="140"/>
      <c r="Z16" s="248"/>
      <c r="AA16" s="855">
        <f>AT30</f>
        <v>3560</v>
      </c>
      <c r="AB16" s="855"/>
      <c r="AC16" s="855"/>
      <c r="AD16" s="855"/>
      <c r="AE16" s="855"/>
      <c r="AF16" s="270"/>
      <c r="AG16" s="139"/>
      <c r="AH16" s="835">
        <f t="shared" si="0"/>
        <v>3560</v>
      </c>
      <c r="AI16" s="835"/>
      <c r="AJ16" s="835"/>
      <c r="AK16" s="835"/>
      <c r="AL16" s="835"/>
      <c r="AM16" s="58"/>
      <c r="AN16" s="60"/>
    </row>
    <row r="17" spans="2:52" ht="27" customHeight="1">
      <c r="B17" s="95"/>
      <c r="C17" s="268"/>
      <c r="D17" s="732" t="s">
        <v>226</v>
      </c>
      <c r="E17" s="732"/>
      <c r="F17" s="732"/>
      <c r="G17" s="732"/>
      <c r="H17" s="732"/>
      <c r="I17" s="732"/>
      <c r="J17" s="732"/>
      <c r="K17" s="408"/>
      <c r="L17" s="268"/>
      <c r="M17" s="838" t="str">
        <f>"φ"&amp;分岐口径</f>
        <v>φ25</v>
      </c>
      <c r="N17" s="838"/>
      <c r="O17" s="838"/>
      <c r="P17" s="838"/>
      <c r="Q17" s="838"/>
      <c r="R17" s="838"/>
      <c r="S17" s="839"/>
      <c r="T17" s="268"/>
      <c r="U17" s="830">
        <v>1</v>
      </c>
      <c r="V17" s="830"/>
      <c r="W17" s="830"/>
      <c r="X17" s="393" t="s">
        <v>493</v>
      </c>
      <c r="Y17" s="269"/>
      <c r="Z17" s="274"/>
      <c r="AA17" s="844">
        <f>AT31</f>
        <v>5910</v>
      </c>
      <c r="AB17" s="844"/>
      <c r="AC17" s="844"/>
      <c r="AD17" s="844"/>
      <c r="AE17" s="844"/>
      <c r="AF17" s="408"/>
      <c r="AG17" s="268"/>
      <c r="AH17" s="835">
        <f t="shared" si="0"/>
        <v>5910</v>
      </c>
      <c r="AI17" s="835"/>
      <c r="AJ17" s="835"/>
      <c r="AK17" s="835"/>
      <c r="AL17" s="835"/>
      <c r="AM17" s="50"/>
      <c r="AN17" s="60"/>
      <c r="AO17" s="151"/>
    </row>
    <row r="18" spans="2:52" ht="27" customHeight="1">
      <c r="B18" s="95"/>
      <c r="C18" s="148"/>
      <c r="D18" s="842"/>
      <c r="E18" s="842"/>
      <c r="F18" s="842"/>
      <c r="G18" s="842"/>
      <c r="H18" s="842"/>
      <c r="I18" s="842"/>
      <c r="J18" s="842"/>
      <c r="K18" s="272"/>
      <c r="L18" s="148"/>
      <c r="M18" s="832"/>
      <c r="N18" s="832"/>
      <c r="O18" s="832"/>
      <c r="P18" s="832"/>
      <c r="Q18" s="832"/>
      <c r="R18" s="832"/>
      <c r="S18" s="843"/>
      <c r="T18" s="148"/>
      <c r="U18" s="828">
        <v>0</v>
      </c>
      <c r="V18" s="828"/>
      <c r="W18" s="828"/>
      <c r="X18" s="393" t="str">
        <f>IF(U18=0,"","個")</f>
        <v/>
      </c>
      <c r="Y18" s="161"/>
      <c r="Z18" s="249"/>
      <c r="AA18" s="851"/>
      <c r="AB18" s="851"/>
      <c r="AC18" s="851"/>
      <c r="AD18" s="851"/>
      <c r="AE18" s="851"/>
      <c r="AF18" s="272"/>
      <c r="AG18" s="148"/>
      <c r="AH18" s="835">
        <f t="shared" si="0"/>
        <v>0</v>
      </c>
      <c r="AI18" s="835"/>
      <c r="AJ18" s="835"/>
      <c r="AK18" s="835"/>
      <c r="AL18" s="835"/>
      <c r="AM18" s="324"/>
      <c r="AN18" s="60"/>
      <c r="AO18" s="151" t="s">
        <v>223</v>
      </c>
      <c r="AP18" s="299" t="s">
        <v>515</v>
      </c>
      <c r="AQ18" s="389"/>
      <c r="AR18" s="389"/>
      <c r="AS18" s="389"/>
    </row>
    <row r="19" spans="2:52" ht="27" customHeight="1">
      <c r="B19" s="95"/>
      <c r="C19" s="268"/>
      <c r="D19" s="832"/>
      <c r="E19" s="832"/>
      <c r="F19" s="832"/>
      <c r="G19" s="832"/>
      <c r="H19" s="832"/>
      <c r="I19" s="832"/>
      <c r="J19" s="832"/>
      <c r="K19" s="273"/>
      <c r="L19" s="139"/>
      <c r="M19" s="840"/>
      <c r="N19" s="840"/>
      <c r="O19" s="840"/>
      <c r="P19" s="840"/>
      <c r="Q19" s="840"/>
      <c r="R19" s="840"/>
      <c r="S19" s="841"/>
      <c r="T19" s="139"/>
      <c r="U19" s="828"/>
      <c r="V19" s="828"/>
      <c r="W19" s="828"/>
      <c r="X19" s="393" t="str">
        <f t="shared" ref="X19:X29" si="1">IF(U19=0,"","個")</f>
        <v/>
      </c>
      <c r="Y19" s="140"/>
      <c r="Z19" s="248"/>
      <c r="AA19" s="836"/>
      <c r="AB19" s="836"/>
      <c r="AC19" s="836"/>
      <c r="AD19" s="836"/>
      <c r="AE19" s="836"/>
      <c r="AF19" s="270"/>
      <c r="AG19" s="139"/>
      <c r="AH19" s="835">
        <f t="shared" si="0"/>
        <v>0</v>
      </c>
      <c r="AI19" s="835"/>
      <c r="AJ19" s="835"/>
      <c r="AK19" s="835"/>
      <c r="AL19" s="835"/>
      <c r="AM19" s="322"/>
      <c r="AN19" s="60"/>
      <c r="AP19" s="390" t="s">
        <v>499</v>
      </c>
    </row>
    <row r="20" spans="2:52" ht="27" customHeight="1">
      <c r="B20" s="95"/>
      <c r="C20" s="268"/>
      <c r="D20" s="832"/>
      <c r="E20" s="832"/>
      <c r="F20" s="832"/>
      <c r="G20" s="832"/>
      <c r="H20" s="832"/>
      <c r="I20" s="832"/>
      <c r="J20" s="832"/>
      <c r="K20" s="408"/>
      <c r="L20" s="139"/>
      <c r="M20" s="840"/>
      <c r="N20" s="840"/>
      <c r="O20" s="840"/>
      <c r="P20" s="840"/>
      <c r="Q20" s="840"/>
      <c r="R20" s="840"/>
      <c r="S20" s="841"/>
      <c r="T20" s="139"/>
      <c r="U20" s="828"/>
      <c r="V20" s="828"/>
      <c r="W20" s="828"/>
      <c r="X20" s="393" t="str">
        <f t="shared" si="1"/>
        <v/>
      </c>
      <c r="Y20" s="140"/>
      <c r="Z20" s="248"/>
      <c r="AA20" s="836"/>
      <c r="AB20" s="836"/>
      <c r="AC20" s="836"/>
      <c r="AD20" s="836"/>
      <c r="AE20" s="836"/>
      <c r="AF20" s="270"/>
      <c r="AG20" s="139"/>
      <c r="AH20" s="835">
        <f t="shared" si="0"/>
        <v>0</v>
      </c>
      <c r="AI20" s="835"/>
      <c r="AJ20" s="835"/>
      <c r="AK20" s="835"/>
      <c r="AL20" s="835"/>
      <c r="AM20" s="322"/>
      <c r="AN20" s="60"/>
      <c r="AP20" s="379" t="s">
        <v>500</v>
      </c>
      <c r="AQ20" s="379" t="s">
        <v>501</v>
      </c>
      <c r="AR20" s="379" t="s">
        <v>502</v>
      </c>
      <c r="AS20" s="379" t="s">
        <v>503</v>
      </c>
      <c r="AT20" s="379" t="s">
        <v>504</v>
      </c>
      <c r="AU20" s="379" t="s">
        <v>505</v>
      </c>
      <c r="AV20" s="379" t="s">
        <v>506</v>
      </c>
      <c r="AZ20" s="98" t="s">
        <v>281</v>
      </c>
    </row>
    <row r="21" spans="2:52" ht="27" customHeight="1">
      <c r="B21" s="95"/>
      <c r="C21" s="268"/>
      <c r="D21" s="832"/>
      <c r="E21" s="832"/>
      <c r="F21" s="832"/>
      <c r="G21" s="832"/>
      <c r="H21" s="832"/>
      <c r="I21" s="832"/>
      <c r="J21" s="832"/>
      <c r="K21" s="408"/>
      <c r="L21" s="139"/>
      <c r="M21" s="840"/>
      <c r="N21" s="840"/>
      <c r="O21" s="840"/>
      <c r="P21" s="840"/>
      <c r="Q21" s="840"/>
      <c r="R21" s="840"/>
      <c r="S21" s="841"/>
      <c r="T21" s="139"/>
      <c r="U21" s="828"/>
      <c r="V21" s="828"/>
      <c r="W21" s="828"/>
      <c r="X21" s="393" t="str">
        <f t="shared" si="1"/>
        <v/>
      </c>
      <c r="Y21" s="140"/>
      <c r="Z21" s="248"/>
      <c r="AA21" s="836"/>
      <c r="AB21" s="836"/>
      <c r="AC21" s="836"/>
      <c r="AD21" s="836"/>
      <c r="AE21" s="836"/>
      <c r="AF21" s="270"/>
      <c r="AG21" s="139"/>
      <c r="AH21" s="835">
        <f t="shared" si="0"/>
        <v>0</v>
      </c>
      <c r="AI21" s="835"/>
      <c r="AJ21" s="835"/>
      <c r="AK21" s="835"/>
      <c r="AL21" s="835"/>
      <c r="AM21" s="322"/>
      <c r="AN21" s="60"/>
      <c r="AP21" s="380">
        <v>50</v>
      </c>
      <c r="AQ21" s="381"/>
      <c r="AR21" s="382"/>
      <c r="AS21" s="382">
        <v>17770</v>
      </c>
      <c r="AT21" s="382">
        <v>14950</v>
      </c>
      <c r="AU21" s="382"/>
      <c r="AV21" s="382">
        <v>17770</v>
      </c>
      <c r="AZ21" s="383">
        <f>MATCH(配水管口径,AP21:AP26,0)</f>
        <v>3</v>
      </c>
    </row>
    <row r="22" spans="2:52" ht="27" customHeight="1">
      <c r="B22" s="95"/>
      <c r="C22" s="268"/>
      <c r="D22" s="832"/>
      <c r="E22" s="832"/>
      <c r="F22" s="832"/>
      <c r="G22" s="832"/>
      <c r="H22" s="832"/>
      <c r="I22" s="832"/>
      <c r="J22" s="832"/>
      <c r="K22" s="408"/>
      <c r="L22" s="139"/>
      <c r="M22" s="840"/>
      <c r="N22" s="840"/>
      <c r="O22" s="840"/>
      <c r="P22" s="840"/>
      <c r="Q22" s="840"/>
      <c r="R22" s="840"/>
      <c r="S22" s="841"/>
      <c r="T22" s="139"/>
      <c r="U22" s="828"/>
      <c r="V22" s="828"/>
      <c r="W22" s="828"/>
      <c r="X22" s="393" t="str">
        <f t="shared" si="1"/>
        <v/>
      </c>
      <c r="Y22" s="140"/>
      <c r="Z22" s="248"/>
      <c r="AA22" s="836"/>
      <c r="AB22" s="836"/>
      <c r="AC22" s="836"/>
      <c r="AD22" s="836"/>
      <c r="AE22" s="836"/>
      <c r="AF22" s="270"/>
      <c r="AG22" s="139"/>
      <c r="AH22" s="835">
        <f t="shared" si="0"/>
        <v>0</v>
      </c>
      <c r="AI22" s="835"/>
      <c r="AJ22" s="835"/>
      <c r="AK22" s="835"/>
      <c r="AL22" s="835"/>
      <c r="AM22" s="322"/>
      <c r="AN22" s="60"/>
      <c r="AP22" s="380">
        <v>65</v>
      </c>
      <c r="AQ22" s="381"/>
      <c r="AR22" s="382"/>
      <c r="AS22" s="382">
        <v>18520</v>
      </c>
      <c r="AT22" s="382"/>
      <c r="AU22" s="382"/>
      <c r="AV22" s="382">
        <v>18520</v>
      </c>
      <c r="AZ22" s="383">
        <f>MATCH(配水管材質,AQ20:AV20)</f>
        <v>3</v>
      </c>
    </row>
    <row r="23" spans="2:52" ht="27.75" customHeight="1">
      <c r="B23" s="95"/>
      <c r="C23" s="268"/>
      <c r="D23" s="832"/>
      <c r="E23" s="832"/>
      <c r="F23" s="832"/>
      <c r="G23" s="832"/>
      <c r="H23" s="832"/>
      <c r="I23" s="832"/>
      <c r="J23" s="832"/>
      <c r="K23" s="408"/>
      <c r="L23" s="139"/>
      <c r="M23" s="840"/>
      <c r="N23" s="840"/>
      <c r="O23" s="840"/>
      <c r="P23" s="840"/>
      <c r="Q23" s="840"/>
      <c r="R23" s="840"/>
      <c r="S23" s="841"/>
      <c r="T23" s="139"/>
      <c r="U23" s="828"/>
      <c r="V23" s="828"/>
      <c r="W23" s="828"/>
      <c r="X23" s="393" t="str">
        <f t="shared" si="1"/>
        <v/>
      </c>
      <c r="Y23" s="140"/>
      <c r="Z23" s="248"/>
      <c r="AA23" s="836"/>
      <c r="AB23" s="836"/>
      <c r="AC23" s="836"/>
      <c r="AD23" s="836"/>
      <c r="AE23" s="836"/>
      <c r="AF23" s="270"/>
      <c r="AG23" s="139"/>
      <c r="AH23" s="835">
        <f t="shared" si="0"/>
        <v>0</v>
      </c>
      <c r="AI23" s="835"/>
      <c r="AJ23" s="835"/>
      <c r="AK23" s="835"/>
      <c r="AL23" s="835"/>
      <c r="AM23" s="322"/>
      <c r="AN23" s="60"/>
      <c r="AP23" s="380">
        <v>75</v>
      </c>
      <c r="AQ23" s="381"/>
      <c r="AR23" s="382">
        <v>18270</v>
      </c>
      <c r="AS23" s="382">
        <v>18020</v>
      </c>
      <c r="AT23" s="382"/>
      <c r="AU23" s="382"/>
      <c r="AV23" s="382">
        <v>18020</v>
      </c>
    </row>
    <row r="24" spans="2:52" ht="27" customHeight="1">
      <c r="B24" s="95"/>
      <c r="C24" s="268"/>
      <c r="D24" s="832"/>
      <c r="E24" s="832"/>
      <c r="F24" s="832"/>
      <c r="G24" s="832"/>
      <c r="H24" s="832"/>
      <c r="I24" s="832"/>
      <c r="J24" s="832"/>
      <c r="K24" s="408"/>
      <c r="L24" s="268"/>
      <c r="M24" s="833"/>
      <c r="N24" s="833"/>
      <c r="O24" s="833"/>
      <c r="P24" s="833"/>
      <c r="Q24" s="833"/>
      <c r="R24" s="833"/>
      <c r="S24" s="834"/>
      <c r="T24" s="139"/>
      <c r="U24" s="828"/>
      <c r="V24" s="828"/>
      <c r="W24" s="828"/>
      <c r="X24" s="393" t="str">
        <f t="shared" si="1"/>
        <v/>
      </c>
      <c r="Y24" s="140"/>
      <c r="Z24" s="248"/>
      <c r="AA24" s="836"/>
      <c r="AB24" s="836"/>
      <c r="AC24" s="836"/>
      <c r="AD24" s="836"/>
      <c r="AE24" s="836"/>
      <c r="AF24" s="270"/>
      <c r="AG24" s="139"/>
      <c r="AH24" s="835">
        <f t="shared" si="0"/>
        <v>0</v>
      </c>
      <c r="AI24" s="835"/>
      <c r="AJ24" s="835"/>
      <c r="AK24" s="835"/>
      <c r="AL24" s="835"/>
      <c r="AM24" s="322"/>
      <c r="AN24" s="60"/>
      <c r="AP24" s="380">
        <v>100</v>
      </c>
      <c r="AQ24" s="381"/>
      <c r="AR24" s="382">
        <v>19020</v>
      </c>
      <c r="AS24" s="382">
        <v>19270</v>
      </c>
      <c r="AT24" s="382"/>
      <c r="AU24" s="382"/>
      <c r="AV24" s="382">
        <v>19270</v>
      </c>
    </row>
    <row r="25" spans="2:52" ht="27" customHeight="1">
      <c r="B25" s="95"/>
      <c r="C25" s="268"/>
      <c r="D25" s="737"/>
      <c r="E25" s="832"/>
      <c r="F25" s="832"/>
      <c r="G25" s="832"/>
      <c r="H25" s="832"/>
      <c r="I25" s="832"/>
      <c r="J25" s="832"/>
      <c r="K25" s="408"/>
      <c r="L25" s="268"/>
      <c r="M25" s="833"/>
      <c r="N25" s="833"/>
      <c r="O25" s="833"/>
      <c r="P25" s="833"/>
      <c r="Q25" s="833"/>
      <c r="R25" s="833"/>
      <c r="S25" s="834"/>
      <c r="T25" s="139"/>
      <c r="U25" s="828"/>
      <c r="V25" s="828"/>
      <c r="W25" s="828"/>
      <c r="X25" s="393" t="str">
        <f t="shared" si="1"/>
        <v/>
      </c>
      <c r="Y25" s="140"/>
      <c r="Z25" s="248"/>
      <c r="AA25" s="836"/>
      <c r="AB25" s="836"/>
      <c r="AC25" s="836"/>
      <c r="AD25" s="836"/>
      <c r="AE25" s="836"/>
      <c r="AF25" s="270"/>
      <c r="AG25" s="268"/>
      <c r="AH25" s="835">
        <f t="shared" si="0"/>
        <v>0</v>
      </c>
      <c r="AI25" s="835"/>
      <c r="AJ25" s="835"/>
      <c r="AK25" s="835"/>
      <c r="AL25" s="835"/>
      <c r="AM25" s="392"/>
      <c r="AN25" s="60"/>
      <c r="AP25" s="380">
        <v>125</v>
      </c>
      <c r="AQ25" s="381"/>
      <c r="AR25" s="382">
        <v>19890</v>
      </c>
      <c r="AS25" s="382"/>
      <c r="AT25" s="382"/>
      <c r="AU25" s="382"/>
      <c r="AV25" s="382"/>
    </row>
    <row r="26" spans="2:52" ht="27" customHeight="1">
      <c r="B26" s="95"/>
      <c r="C26" s="268"/>
      <c r="D26" s="737"/>
      <c r="E26" s="832"/>
      <c r="F26" s="832"/>
      <c r="G26" s="832"/>
      <c r="H26" s="832"/>
      <c r="I26" s="832"/>
      <c r="J26" s="832"/>
      <c r="K26" s="408"/>
      <c r="L26" s="268"/>
      <c r="M26" s="833"/>
      <c r="N26" s="833"/>
      <c r="O26" s="833"/>
      <c r="P26" s="833"/>
      <c r="Q26" s="833"/>
      <c r="R26" s="833"/>
      <c r="S26" s="834"/>
      <c r="T26" s="139"/>
      <c r="U26" s="828"/>
      <c r="V26" s="828"/>
      <c r="W26" s="828"/>
      <c r="X26" s="393" t="str">
        <f t="shared" si="1"/>
        <v/>
      </c>
      <c r="Y26" s="140"/>
      <c r="Z26" s="248"/>
      <c r="AA26" s="836"/>
      <c r="AB26" s="836"/>
      <c r="AC26" s="836"/>
      <c r="AD26" s="836"/>
      <c r="AE26" s="836"/>
      <c r="AF26" s="141"/>
      <c r="AG26" s="274"/>
      <c r="AH26" s="835">
        <f t="shared" si="0"/>
        <v>0</v>
      </c>
      <c r="AI26" s="835"/>
      <c r="AJ26" s="835"/>
      <c r="AK26" s="835"/>
      <c r="AL26" s="835"/>
      <c r="AM26" s="392"/>
      <c r="AN26" s="60"/>
      <c r="AP26" s="380">
        <v>150</v>
      </c>
      <c r="AQ26" s="381"/>
      <c r="AR26" s="382">
        <v>21010</v>
      </c>
      <c r="AS26" s="382"/>
      <c r="AT26" s="382"/>
      <c r="AU26" s="382"/>
      <c r="AV26" s="382"/>
    </row>
    <row r="27" spans="2:52" ht="27" customHeight="1">
      <c r="B27" s="95"/>
      <c r="C27" s="268"/>
      <c r="D27" s="832"/>
      <c r="E27" s="832"/>
      <c r="F27" s="832"/>
      <c r="G27" s="832"/>
      <c r="H27" s="832"/>
      <c r="I27" s="832"/>
      <c r="J27" s="832"/>
      <c r="K27" s="408"/>
      <c r="L27" s="268"/>
      <c r="M27" s="833"/>
      <c r="N27" s="833"/>
      <c r="O27" s="833"/>
      <c r="P27" s="833"/>
      <c r="Q27" s="833"/>
      <c r="R27" s="833"/>
      <c r="S27" s="834"/>
      <c r="T27" s="139"/>
      <c r="U27" s="828"/>
      <c r="V27" s="828"/>
      <c r="W27" s="828"/>
      <c r="X27" s="393" t="str">
        <f t="shared" si="1"/>
        <v/>
      </c>
      <c r="Y27" s="140"/>
      <c r="Z27" s="248"/>
      <c r="AA27" s="836"/>
      <c r="AB27" s="836"/>
      <c r="AC27" s="836"/>
      <c r="AD27" s="836"/>
      <c r="AE27" s="836"/>
      <c r="AF27" s="141"/>
      <c r="AG27" s="274"/>
      <c r="AH27" s="835">
        <f t="shared" si="0"/>
        <v>0</v>
      </c>
      <c r="AI27" s="835"/>
      <c r="AJ27" s="835"/>
      <c r="AK27" s="835"/>
      <c r="AL27" s="835"/>
      <c r="AM27" s="392"/>
      <c r="AN27" s="60"/>
      <c r="AP27" s="390" t="s">
        <v>508</v>
      </c>
    </row>
    <row r="28" spans="2:52" ht="27" customHeight="1">
      <c r="B28" s="95"/>
      <c r="C28" s="268"/>
      <c r="D28" s="832"/>
      <c r="E28" s="832"/>
      <c r="F28" s="832"/>
      <c r="G28" s="832"/>
      <c r="H28" s="832"/>
      <c r="I28" s="832"/>
      <c r="J28" s="832"/>
      <c r="K28" s="408"/>
      <c r="L28" s="268"/>
      <c r="M28" s="833"/>
      <c r="N28" s="833"/>
      <c r="O28" s="833"/>
      <c r="P28" s="833"/>
      <c r="Q28" s="833"/>
      <c r="R28" s="833"/>
      <c r="S28" s="834"/>
      <c r="T28" s="139"/>
      <c r="U28" s="828"/>
      <c r="V28" s="828"/>
      <c r="W28" s="828"/>
      <c r="X28" s="393" t="str">
        <f t="shared" si="1"/>
        <v/>
      </c>
      <c r="Y28" s="140"/>
      <c r="Z28" s="248"/>
      <c r="AA28" s="836"/>
      <c r="AB28" s="836"/>
      <c r="AC28" s="836"/>
      <c r="AD28" s="836"/>
      <c r="AE28" s="836"/>
      <c r="AF28" s="141"/>
      <c r="AG28" s="274"/>
      <c r="AH28" s="835">
        <f t="shared" si="0"/>
        <v>0</v>
      </c>
      <c r="AI28" s="835"/>
      <c r="AJ28" s="835"/>
      <c r="AK28" s="835"/>
      <c r="AL28" s="835"/>
      <c r="AM28" s="392"/>
      <c r="AN28" s="107"/>
      <c r="AP28" s="384" t="s">
        <v>149</v>
      </c>
      <c r="AQ28" s="385"/>
      <c r="AR28" s="386"/>
      <c r="AS28" s="379" t="s">
        <v>509</v>
      </c>
      <c r="AT28" s="387">
        <v>300</v>
      </c>
      <c r="AU28" s="388" t="s">
        <v>510</v>
      </c>
    </row>
    <row r="29" spans="2:52" ht="27" customHeight="1">
      <c r="B29" s="95"/>
      <c r="C29" s="268"/>
      <c r="D29" s="832"/>
      <c r="E29" s="832"/>
      <c r="F29" s="832"/>
      <c r="G29" s="832"/>
      <c r="H29" s="832"/>
      <c r="I29" s="832"/>
      <c r="J29" s="832"/>
      <c r="K29" s="408"/>
      <c r="L29" s="268"/>
      <c r="M29" s="833"/>
      <c r="N29" s="833"/>
      <c r="O29" s="833"/>
      <c r="P29" s="833"/>
      <c r="Q29" s="833"/>
      <c r="R29" s="833"/>
      <c r="S29" s="834"/>
      <c r="T29" s="139"/>
      <c r="U29" s="828"/>
      <c r="V29" s="828"/>
      <c r="W29" s="828"/>
      <c r="X29" s="393" t="str">
        <f t="shared" si="1"/>
        <v/>
      </c>
      <c r="Y29" s="140"/>
      <c r="Z29" s="248"/>
      <c r="AA29" s="836"/>
      <c r="AB29" s="836"/>
      <c r="AC29" s="836"/>
      <c r="AD29" s="836"/>
      <c r="AE29" s="836"/>
      <c r="AF29" s="141"/>
      <c r="AG29" s="274"/>
      <c r="AH29" s="835">
        <f t="shared" si="0"/>
        <v>0</v>
      </c>
      <c r="AI29" s="835"/>
      <c r="AJ29" s="835"/>
      <c r="AK29" s="835"/>
      <c r="AL29" s="835"/>
      <c r="AM29" s="392"/>
      <c r="AN29" s="107"/>
      <c r="AP29" s="384" t="s">
        <v>511</v>
      </c>
      <c r="AQ29" s="385"/>
      <c r="AR29" s="386"/>
      <c r="AS29" s="379" t="s">
        <v>509</v>
      </c>
      <c r="AT29" s="387">
        <v>9500</v>
      </c>
      <c r="AU29" s="388" t="s">
        <v>512</v>
      </c>
    </row>
    <row r="30" spans="2:52" ht="27" customHeight="1">
      <c r="B30" s="95"/>
      <c r="C30" s="91"/>
      <c r="D30" s="774" t="s">
        <v>345</v>
      </c>
      <c r="E30" s="774"/>
      <c r="F30" s="774"/>
      <c r="G30" s="774"/>
      <c r="H30" s="774"/>
      <c r="I30" s="774"/>
      <c r="J30" s="774"/>
      <c r="K30" s="408"/>
      <c r="L30" s="268"/>
      <c r="M30" s="853"/>
      <c r="N30" s="853"/>
      <c r="O30" s="853"/>
      <c r="P30" s="853"/>
      <c r="Q30" s="853"/>
      <c r="R30" s="853"/>
      <c r="S30" s="854"/>
      <c r="T30" s="268"/>
      <c r="U30" s="774"/>
      <c r="V30" s="774"/>
      <c r="W30" s="774"/>
      <c r="X30" s="774"/>
      <c r="Y30" s="273"/>
      <c r="Z30" s="274"/>
      <c r="AA30" s="857"/>
      <c r="AB30" s="857"/>
      <c r="AC30" s="857"/>
      <c r="AD30" s="857"/>
      <c r="AE30" s="857"/>
      <c r="AF30" s="273"/>
      <c r="AG30" s="274"/>
      <c r="AH30" s="852">
        <f>SUM(AH12:AL29)</f>
        <v>37890</v>
      </c>
      <c r="AI30" s="852"/>
      <c r="AJ30" s="852"/>
      <c r="AK30" s="852"/>
      <c r="AL30" s="852"/>
      <c r="AM30" s="392"/>
      <c r="AN30" s="107"/>
      <c r="AP30" s="384" t="s">
        <v>513</v>
      </c>
      <c r="AQ30" s="385"/>
      <c r="AR30" s="386"/>
      <c r="AS30" s="379" t="s">
        <v>509</v>
      </c>
      <c r="AT30" s="387">
        <v>3560</v>
      </c>
      <c r="AU30" s="388" t="s">
        <v>512</v>
      </c>
    </row>
    <row r="31" spans="2:52" ht="27" customHeight="1">
      <c r="B31" s="95"/>
      <c r="C31" s="410"/>
      <c r="D31" s="848" t="s">
        <v>224</v>
      </c>
      <c r="E31" s="848"/>
      <c r="F31" s="848"/>
      <c r="G31" s="848"/>
      <c r="H31" s="848"/>
      <c r="I31" s="848"/>
      <c r="J31" s="848"/>
      <c r="K31" s="156"/>
      <c r="L31" s="154"/>
      <c r="M31" s="155"/>
      <c r="N31" s="155"/>
      <c r="O31" s="155"/>
      <c r="P31" s="155"/>
      <c r="Q31" s="155"/>
      <c r="R31" s="155"/>
      <c r="S31" s="155"/>
      <c r="T31" s="155"/>
      <c r="U31" s="850">
        <f ca="1">IF(ISBLANK(完成申請日),TEXT(NOW(),"ggg")&amp;"　　　年　　　月　　　日",完成申請日)</f>
        <v>42979</v>
      </c>
      <c r="V31" s="850"/>
      <c r="W31" s="850"/>
      <c r="X31" s="850"/>
      <c r="Y31" s="850"/>
      <c r="Z31" s="850"/>
      <c r="AA31" s="850"/>
      <c r="AB31" s="850"/>
      <c r="AC31" s="850"/>
      <c r="AD31" s="850"/>
      <c r="AE31" s="850"/>
      <c r="AF31" s="407"/>
      <c r="AG31" s="155"/>
      <c r="AH31" s="155"/>
      <c r="AI31" s="155"/>
      <c r="AJ31" s="155"/>
      <c r="AK31" s="155"/>
      <c r="AL31" s="155"/>
      <c r="AM31" s="301"/>
      <c r="AN31" s="107"/>
      <c r="AP31" s="384" t="s">
        <v>514</v>
      </c>
      <c r="AQ31" s="385"/>
      <c r="AR31" s="386"/>
      <c r="AS31" s="379" t="s">
        <v>509</v>
      </c>
      <c r="AT31" s="387">
        <v>5910</v>
      </c>
      <c r="AU31" s="388" t="s">
        <v>512</v>
      </c>
    </row>
    <row r="32" spans="2:52" ht="27" customHeight="1">
      <c r="B32" s="117"/>
      <c r="C32" s="121"/>
      <c r="D32" s="827" t="s">
        <v>516</v>
      </c>
      <c r="E32" s="827"/>
      <c r="F32" s="827"/>
      <c r="G32" s="827"/>
      <c r="H32" s="827"/>
      <c r="I32" s="827"/>
      <c r="J32" s="827"/>
      <c r="K32" s="147"/>
      <c r="L32" s="145"/>
      <c r="M32" s="146"/>
      <c r="N32" s="146"/>
      <c r="O32" s="146"/>
      <c r="P32" s="146"/>
      <c r="Q32" s="146"/>
      <c r="R32" s="146"/>
      <c r="S32" s="146"/>
      <c r="T32" s="146"/>
      <c r="U32" s="146"/>
      <c r="V32" s="146"/>
      <c r="W32" s="146"/>
      <c r="X32" s="146"/>
      <c r="Y32" s="146"/>
      <c r="Z32" s="146"/>
      <c r="AA32" s="146"/>
      <c r="AB32" s="146"/>
      <c r="AC32" s="146"/>
      <c r="AD32" s="146"/>
      <c r="AE32" s="146"/>
      <c r="AF32" s="849">
        <f>AH30</f>
        <v>37890</v>
      </c>
      <c r="AG32" s="849"/>
      <c r="AH32" s="849"/>
      <c r="AI32" s="849"/>
      <c r="AJ32" s="849"/>
      <c r="AK32" s="849"/>
      <c r="AL32" s="403" t="s">
        <v>517</v>
      </c>
      <c r="AM32" s="110"/>
      <c r="AN32" s="109"/>
    </row>
    <row r="33" spans="2:45" ht="40.5" customHeight="1">
      <c r="B33" s="117"/>
      <c r="C33" s="410"/>
      <c r="D33" s="848" t="s">
        <v>229</v>
      </c>
      <c r="E33" s="848"/>
      <c r="F33" s="848"/>
      <c r="G33" s="848"/>
      <c r="H33" s="848"/>
      <c r="I33" s="848"/>
      <c r="J33" s="848"/>
      <c r="K33" s="156"/>
      <c r="L33" s="154"/>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301"/>
      <c r="AN33" s="109"/>
      <c r="AO33" s="151" t="s">
        <v>223</v>
      </c>
      <c r="AP33" s="152" t="s">
        <v>271</v>
      </c>
    </row>
    <row r="34" spans="2:45">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row>
    <row r="37" spans="2:45">
      <c r="AQ37" s="298"/>
      <c r="AR37" s="298"/>
      <c r="AS37" s="298"/>
    </row>
    <row r="38" spans="2:45">
      <c r="AQ38" s="299"/>
      <c r="AR38" s="299"/>
      <c r="AS38" s="299"/>
    </row>
  </sheetData>
  <sheetProtection password="D805" sheet="1" objects="1" scenarios="1"/>
  <mergeCells count="118">
    <mergeCell ref="AG3:AL3"/>
    <mergeCell ref="D8:J8"/>
    <mergeCell ref="AA27:AE27"/>
    <mergeCell ref="AA28:AE28"/>
    <mergeCell ref="AA29:AE29"/>
    <mergeCell ref="D33:J33"/>
    <mergeCell ref="AA19:AE19"/>
    <mergeCell ref="AA20:AE20"/>
    <mergeCell ref="AA21:AE21"/>
    <mergeCell ref="AA22:AE22"/>
    <mergeCell ref="D12:J12"/>
    <mergeCell ref="D9:J9"/>
    <mergeCell ref="D10:J10"/>
    <mergeCell ref="D11:J11"/>
    <mergeCell ref="D13:J13"/>
    <mergeCell ref="D16:J16"/>
    <mergeCell ref="AA16:AE16"/>
    <mergeCell ref="M15:S15"/>
    <mergeCell ref="AA15:AE15"/>
    <mergeCell ref="AA13:AE13"/>
    <mergeCell ref="AA14:AE14"/>
    <mergeCell ref="D15:J15"/>
    <mergeCell ref="U30:X30"/>
    <mergeCell ref="AA30:AE30"/>
    <mergeCell ref="D29:J29"/>
    <mergeCell ref="AH29:AL29"/>
    <mergeCell ref="M33:AL33"/>
    <mergeCell ref="D32:J32"/>
    <mergeCell ref="D31:J31"/>
    <mergeCell ref="AF32:AK32"/>
    <mergeCell ref="U31:AE31"/>
    <mergeCell ref="AH15:AL15"/>
    <mergeCell ref="AA25:AE25"/>
    <mergeCell ref="D26:J26"/>
    <mergeCell ref="AA26:AE26"/>
    <mergeCell ref="AH17:AL17"/>
    <mergeCell ref="AA18:AE18"/>
    <mergeCell ref="AH18:AL18"/>
    <mergeCell ref="D19:J19"/>
    <mergeCell ref="M19:S19"/>
    <mergeCell ref="AH19:AL19"/>
    <mergeCell ref="D23:J23"/>
    <mergeCell ref="M23:S23"/>
    <mergeCell ref="AH23:AL23"/>
    <mergeCell ref="D30:J30"/>
    <mergeCell ref="AH30:AL30"/>
    <mergeCell ref="M29:S29"/>
    <mergeCell ref="M30:S30"/>
    <mergeCell ref="N4:Z4"/>
    <mergeCell ref="M8:AL8"/>
    <mergeCell ref="T10:U10"/>
    <mergeCell ref="Z10:AC10"/>
    <mergeCell ref="AH11:AL11"/>
    <mergeCell ref="AB6:AL6"/>
    <mergeCell ref="M12:S12"/>
    <mergeCell ref="AH12:AL12"/>
    <mergeCell ref="U11:X11"/>
    <mergeCell ref="M9:AL9"/>
    <mergeCell ref="M10:P10"/>
    <mergeCell ref="L11:S11"/>
    <mergeCell ref="AA12:AE12"/>
    <mergeCell ref="U12:W12"/>
    <mergeCell ref="AA11:AE11"/>
    <mergeCell ref="AP13:AS13"/>
    <mergeCell ref="M13:S13"/>
    <mergeCell ref="AH13:AL13"/>
    <mergeCell ref="D14:J14"/>
    <mergeCell ref="M14:S14"/>
    <mergeCell ref="M16:S16"/>
    <mergeCell ref="AA23:AE23"/>
    <mergeCell ref="D20:J20"/>
    <mergeCell ref="M20:S20"/>
    <mergeCell ref="AH20:AL20"/>
    <mergeCell ref="D22:J22"/>
    <mergeCell ref="M22:S22"/>
    <mergeCell ref="AH22:AL22"/>
    <mergeCell ref="D21:J21"/>
    <mergeCell ref="M21:S21"/>
    <mergeCell ref="AH21:AL21"/>
    <mergeCell ref="AH14:AL14"/>
    <mergeCell ref="M17:S17"/>
    <mergeCell ref="D18:J18"/>
    <mergeCell ref="M18:S18"/>
    <mergeCell ref="AA17:AE17"/>
    <mergeCell ref="D17:J17"/>
    <mergeCell ref="AH16:AL16"/>
    <mergeCell ref="D24:J24"/>
    <mergeCell ref="M24:S24"/>
    <mergeCell ref="AH24:AL24"/>
    <mergeCell ref="D25:J25"/>
    <mergeCell ref="AH25:AL25"/>
    <mergeCell ref="AA24:AE24"/>
    <mergeCell ref="U26:W26"/>
    <mergeCell ref="U27:W27"/>
    <mergeCell ref="U28:W28"/>
    <mergeCell ref="D27:J27"/>
    <mergeCell ref="AH27:AL27"/>
    <mergeCell ref="D28:J28"/>
    <mergeCell ref="AH28:AL28"/>
    <mergeCell ref="M27:S27"/>
    <mergeCell ref="M28:S28"/>
    <mergeCell ref="AH26:AL26"/>
    <mergeCell ref="M25:S25"/>
    <mergeCell ref="M26:S26"/>
    <mergeCell ref="U29:W29"/>
    <mergeCell ref="U13:W13"/>
    <mergeCell ref="U14:W14"/>
    <mergeCell ref="U15:W15"/>
    <mergeCell ref="U16:W16"/>
    <mergeCell ref="U17:W17"/>
    <mergeCell ref="U18:W18"/>
    <mergeCell ref="U19:W19"/>
    <mergeCell ref="U20:W20"/>
    <mergeCell ref="U21:W21"/>
    <mergeCell ref="U22:W22"/>
    <mergeCell ref="U23:W23"/>
    <mergeCell ref="U24:W24"/>
    <mergeCell ref="U25:W25"/>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13"/>
  <sheetViews>
    <sheetView showGridLines="0" showRowColHeaders="0" topLeftCell="A10" zoomScaleNormal="100" workbookViewId="0">
      <selection activeCell="AU29" sqref="AU29"/>
    </sheetView>
  </sheetViews>
  <sheetFormatPr defaultRowHeight="13.5"/>
  <cols>
    <col min="1" max="42" width="2.25" style="98" customWidth="1"/>
    <col min="43" max="43" width="5.625" style="98" customWidth="1"/>
    <col min="44" max="16384" width="9" style="98"/>
  </cols>
  <sheetData>
    <row r="2" spans="2:44">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108"/>
      <c r="AO2" s="108"/>
      <c r="AP2" s="108"/>
    </row>
    <row r="3" spans="2:44">
      <c r="B3" s="47"/>
      <c r="C3" s="97" t="s">
        <v>231</v>
      </c>
      <c r="D3" s="97"/>
      <c r="E3" s="97"/>
      <c r="F3" s="97"/>
      <c r="G3" s="97"/>
      <c r="H3" s="97"/>
      <c r="I3" s="97"/>
      <c r="J3" s="97"/>
      <c r="K3" s="97"/>
      <c r="L3" s="97"/>
      <c r="M3" s="95"/>
      <c r="N3" s="95"/>
      <c r="O3" s="95"/>
      <c r="P3" s="95"/>
      <c r="Q3" s="95"/>
      <c r="R3" s="95"/>
      <c r="S3" s="95"/>
      <c r="T3" s="95"/>
      <c r="U3" s="95"/>
      <c r="V3" s="95"/>
      <c r="W3" s="95"/>
      <c r="X3" s="95"/>
      <c r="Y3" s="95"/>
      <c r="Z3" s="95"/>
      <c r="AA3" s="95"/>
      <c r="AB3" s="95"/>
      <c r="AC3" s="95"/>
      <c r="AD3" s="95"/>
      <c r="AE3" s="95"/>
      <c r="AF3" s="95"/>
      <c r="AG3" s="95"/>
      <c r="AH3" s="95"/>
      <c r="AI3" s="95"/>
      <c r="AJ3" s="683" t="str">
        <f>Ver&amp;"-"&amp;SN</f>
        <v>H29/4/1版-ji7lvz</v>
      </c>
      <c r="AK3" s="683"/>
      <c r="AL3" s="683"/>
      <c r="AM3" s="683"/>
      <c r="AN3" s="683"/>
      <c r="AO3" s="683"/>
      <c r="AP3" s="108"/>
    </row>
    <row r="4" spans="2:44" ht="14.25" customHeight="1">
      <c r="B4" s="47"/>
      <c r="C4" s="95"/>
      <c r="D4" s="95"/>
      <c r="E4" s="95"/>
      <c r="F4" s="95"/>
      <c r="G4" s="95"/>
      <c r="H4" s="95"/>
      <c r="I4" s="95"/>
      <c r="J4" s="95"/>
      <c r="K4" s="95"/>
      <c r="L4" s="95"/>
      <c r="M4" s="95"/>
      <c r="N4" s="872" t="s">
        <v>232</v>
      </c>
      <c r="O4" s="872"/>
      <c r="P4" s="872"/>
      <c r="Q4" s="872"/>
      <c r="R4" s="872"/>
      <c r="S4" s="872"/>
      <c r="T4" s="872"/>
      <c r="U4" s="872"/>
      <c r="V4" s="872"/>
      <c r="W4" s="872"/>
      <c r="X4" s="872"/>
      <c r="Y4" s="872"/>
      <c r="Z4" s="872"/>
      <c r="AA4" s="872"/>
      <c r="AB4" s="872"/>
      <c r="AC4" s="872"/>
      <c r="AD4" s="872"/>
      <c r="AE4" s="95"/>
      <c r="AF4" s="95"/>
      <c r="AG4" s="95"/>
      <c r="AH4" s="95"/>
      <c r="AI4" s="95"/>
      <c r="AJ4" s="95"/>
      <c r="AK4" s="95"/>
      <c r="AL4" s="95"/>
      <c r="AM4" s="95"/>
      <c r="AN4" s="117"/>
      <c r="AO4" s="117"/>
      <c r="AP4" s="108"/>
    </row>
    <row r="5" spans="2:44" ht="14.25">
      <c r="B5" s="47"/>
      <c r="C5" s="95"/>
      <c r="D5" s="95"/>
      <c r="E5" s="95"/>
      <c r="F5" s="95"/>
      <c r="G5" s="95"/>
      <c r="H5" s="95"/>
      <c r="I5" s="95"/>
      <c r="J5" s="95"/>
      <c r="K5" s="95"/>
      <c r="L5" s="95"/>
      <c r="M5" s="95"/>
      <c r="N5" s="76"/>
      <c r="O5" s="76"/>
      <c r="P5" s="76"/>
      <c r="Q5" s="76"/>
      <c r="R5" s="76"/>
      <c r="S5" s="76"/>
      <c r="T5" s="76"/>
      <c r="U5" s="76"/>
      <c r="V5" s="76"/>
      <c r="W5" s="76"/>
      <c r="X5" s="76"/>
      <c r="Y5" s="76"/>
      <c r="Z5" s="76"/>
      <c r="AA5" s="95"/>
      <c r="AB5" s="95"/>
      <c r="AC5" s="95"/>
      <c r="AD5" s="95"/>
      <c r="AE5" s="95"/>
      <c r="AF5" s="95"/>
      <c r="AG5" s="95"/>
      <c r="AH5" s="95"/>
      <c r="AI5" s="95"/>
      <c r="AJ5" s="95"/>
      <c r="AK5" s="95"/>
      <c r="AL5" s="95"/>
      <c r="AM5" s="95"/>
      <c r="AN5" s="117"/>
      <c r="AO5" s="117"/>
      <c r="AP5" s="108"/>
    </row>
    <row r="6" spans="2:44">
      <c r="B6" s="47"/>
      <c r="C6" s="95"/>
      <c r="D6" s="95"/>
      <c r="E6" s="95"/>
      <c r="F6" s="95"/>
      <c r="G6" s="95"/>
      <c r="H6" s="95"/>
      <c r="I6" s="95"/>
      <c r="J6" s="95"/>
      <c r="K6" s="95"/>
      <c r="L6" s="95"/>
      <c r="M6" s="95"/>
      <c r="N6" s="95"/>
      <c r="O6" s="118"/>
      <c r="P6" s="118"/>
      <c r="Q6" s="118"/>
      <c r="R6" s="118"/>
      <c r="S6" s="117"/>
      <c r="T6" s="117"/>
      <c r="U6" s="200"/>
      <c r="V6" s="239"/>
      <c r="W6" s="240"/>
      <c r="X6" s="240"/>
      <c r="Y6" s="241"/>
      <c r="Z6" s="239"/>
      <c r="AA6" s="240"/>
      <c r="AB6" s="240"/>
      <c r="AC6" s="241"/>
      <c r="AD6" s="239"/>
      <c r="AE6" s="240"/>
      <c r="AF6" s="240"/>
      <c r="AG6" s="241"/>
      <c r="AH6" s="239"/>
      <c r="AI6" s="240"/>
      <c r="AJ6" s="240"/>
      <c r="AK6" s="241"/>
      <c r="AL6" s="239"/>
      <c r="AM6" s="240"/>
      <c r="AN6" s="240"/>
      <c r="AO6" s="241"/>
      <c r="AP6" s="108"/>
      <c r="AR6" s="98" t="s">
        <v>258</v>
      </c>
    </row>
    <row r="7" spans="2:44">
      <c r="B7" s="47"/>
      <c r="C7" s="95"/>
      <c r="D7" s="95"/>
      <c r="E7" s="95"/>
      <c r="F7" s="95"/>
      <c r="G7" s="95"/>
      <c r="H7" s="95"/>
      <c r="I7" s="95"/>
      <c r="J7" s="95"/>
      <c r="K7" s="95"/>
      <c r="L7" s="95"/>
      <c r="M7" s="95"/>
      <c r="N7" s="95"/>
      <c r="O7" s="118"/>
      <c r="P7" s="118"/>
      <c r="Q7" s="118"/>
      <c r="R7" s="118"/>
      <c r="S7" s="117"/>
      <c r="T7" s="117"/>
      <c r="U7" s="120"/>
      <c r="V7" s="302"/>
      <c r="W7" s="135"/>
      <c r="X7" s="135"/>
      <c r="Y7" s="126"/>
      <c r="Z7" s="302"/>
      <c r="AA7" s="135"/>
      <c r="AB7" s="135"/>
      <c r="AC7" s="126"/>
      <c r="AD7" s="302"/>
      <c r="AE7" s="135"/>
      <c r="AF7" s="135"/>
      <c r="AG7" s="126"/>
      <c r="AH7" s="302"/>
      <c r="AI7" s="135"/>
      <c r="AJ7" s="135"/>
      <c r="AK7" s="126"/>
      <c r="AL7" s="302"/>
      <c r="AM7" s="135"/>
      <c r="AN7" s="135"/>
      <c r="AO7" s="126"/>
      <c r="AP7" s="108"/>
      <c r="AR7" s="98" t="s">
        <v>259</v>
      </c>
    </row>
    <row r="8" spans="2:44">
      <c r="B8" s="47"/>
      <c r="C8" s="95" t="s">
        <v>238</v>
      </c>
      <c r="D8" s="95"/>
      <c r="E8" s="95"/>
      <c r="F8" s="95"/>
      <c r="G8" s="95"/>
      <c r="H8" s="95"/>
      <c r="I8" s="95"/>
      <c r="J8" s="95"/>
      <c r="K8" s="95"/>
      <c r="L8" s="95"/>
      <c r="M8" s="95"/>
      <c r="N8" s="95"/>
      <c r="O8" s="118"/>
      <c r="P8" s="118"/>
      <c r="Q8" s="118"/>
      <c r="R8" s="118"/>
      <c r="S8" s="117"/>
      <c r="T8" s="117"/>
      <c r="U8" s="120"/>
      <c r="V8" s="119"/>
      <c r="W8" s="118"/>
      <c r="X8" s="118"/>
      <c r="Y8" s="120"/>
      <c r="Z8" s="119"/>
      <c r="AA8" s="118"/>
      <c r="AB8" s="118"/>
      <c r="AC8" s="120"/>
      <c r="AD8" s="119"/>
      <c r="AE8" s="118"/>
      <c r="AF8" s="118"/>
      <c r="AG8" s="120"/>
      <c r="AH8" s="119"/>
      <c r="AI8" s="118"/>
      <c r="AJ8" s="118"/>
      <c r="AK8" s="120"/>
      <c r="AL8" s="119"/>
      <c r="AM8" s="118"/>
      <c r="AN8" s="118"/>
      <c r="AO8" s="120"/>
      <c r="AP8" s="108"/>
    </row>
    <row r="9" spans="2:44" ht="27" customHeight="1">
      <c r="B9" s="47"/>
      <c r="C9" s="771" t="str">
        <f>"一関市長　"&amp;市長名&amp;"　様"</f>
        <v>一関市長　勝部 修　様</v>
      </c>
      <c r="D9" s="771"/>
      <c r="E9" s="771"/>
      <c r="F9" s="771"/>
      <c r="G9" s="771"/>
      <c r="H9" s="771"/>
      <c r="I9" s="771"/>
      <c r="J9" s="771"/>
      <c r="K9" s="771"/>
      <c r="L9" s="771"/>
      <c r="M9" s="771"/>
      <c r="N9" s="771"/>
      <c r="O9" s="118"/>
      <c r="P9" s="118"/>
      <c r="Q9" s="118"/>
      <c r="R9" s="118"/>
      <c r="S9" s="117"/>
      <c r="T9" s="117"/>
      <c r="U9" s="120"/>
      <c r="V9" s="121"/>
      <c r="W9" s="122"/>
      <c r="X9" s="122"/>
      <c r="Y9" s="123"/>
      <c r="Z9" s="121"/>
      <c r="AA9" s="122"/>
      <c r="AB9" s="122"/>
      <c r="AC9" s="123"/>
      <c r="AD9" s="121"/>
      <c r="AE9" s="122"/>
      <c r="AF9" s="122"/>
      <c r="AG9" s="123"/>
      <c r="AH9" s="121"/>
      <c r="AI9" s="122"/>
      <c r="AJ9" s="122"/>
      <c r="AK9" s="123"/>
      <c r="AL9" s="121"/>
      <c r="AM9" s="122"/>
      <c r="AN9" s="122"/>
      <c r="AO9" s="123"/>
      <c r="AP9" s="108"/>
    </row>
    <row r="10" spans="2:44" ht="14.25" thickBot="1">
      <c r="B10" s="47"/>
      <c r="C10" s="124"/>
      <c r="D10" s="45"/>
      <c r="E10" s="45"/>
      <c r="F10" s="45"/>
      <c r="G10" s="45"/>
      <c r="H10" s="45"/>
      <c r="I10" s="45"/>
      <c r="J10" s="45"/>
      <c r="K10" s="124"/>
      <c r="L10" s="34"/>
      <c r="M10" s="34"/>
      <c r="N10" s="34"/>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08"/>
    </row>
    <row r="11" spans="2:44" ht="14.25" thickBot="1">
      <c r="B11" s="47"/>
      <c r="C11" s="266" t="s">
        <v>541</v>
      </c>
      <c r="D11" s="45"/>
      <c r="E11" s="45"/>
      <c r="F11" s="45"/>
      <c r="G11" s="45"/>
      <c r="H11" s="45"/>
      <c r="I11" s="45"/>
      <c r="J11" s="45"/>
      <c r="K11" s="124"/>
      <c r="L11" s="34"/>
      <c r="M11" s="34"/>
      <c r="N11" s="34"/>
      <c r="O11" s="118"/>
      <c r="P11" s="118"/>
      <c r="Q11" s="118"/>
      <c r="R11" s="118"/>
      <c r="S11" s="118"/>
      <c r="T11" s="118"/>
      <c r="U11" s="118"/>
      <c r="V11" s="118"/>
      <c r="W11" s="118"/>
      <c r="X11" s="118"/>
      <c r="Y11" s="118"/>
      <c r="Z11" s="118"/>
      <c r="AA11" s="259"/>
      <c r="AB11" s="894" t="s">
        <v>442</v>
      </c>
      <c r="AC11" s="895"/>
      <c r="AD11" s="895"/>
      <c r="AE11" s="401"/>
      <c r="AF11" s="859">
        <v>42988</v>
      </c>
      <c r="AG11" s="859"/>
      <c r="AH11" s="859"/>
      <c r="AI11" s="859"/>
      <c r="AJ11" s="859"/>
      <c r="AK11" s="859"/>
      <c r="AL11" s="859"/>
      <c r="AM11" s="859"/>
      <c r="AN11" s="859"/>
      <c r="AO11" s="402"/>
      <c r="AP11" s="108"/>
    </row>
    <row r="12" spans="2:44">
      <c r="B12" s="47"/>
      <c r="C12" s="896" t="s">
        <v>257</v>
      </c>
      <c r="D12" s="897"/>
      <c r="E12" s="897"/>
      <c r="F12" s="897"/>
      <c r="G12" s="897"/>
      <c r="H12" s="897"/>
      <c r="I12" s="898"/>
      <c r="J12" s="261"/>
      <c r="K12" s="902" t="str">
        <f>申込者ふりがな</f>
        <v>いちのせき たろう</v>
      </c>
      <c r="L12" s="902"/>
      <c r="M12" s="902"/>
      <c r="N12" s="902"/>
      <c r="O12" s="902"/>
      <c r="P12" s="902"/>
      <c r="Q12" s="902"/>
      <c r="R12" s="902"/>
      <c r="S12" s="902"/>
      <c r="T12" s="902"/>
      <c r="U12" s="902"/>
      <c r="V12" s="902"/>
      <c r="W12" s="902"/>
      <c r="X12" s="902"/>
      <c r="Y12" s="902"/>
      <c r="Z12" s="902"/>
      <c r="AA12" s="902"/>
      <c r="AB12" s="903"/>
      <c r="AC12" s="903"/>
      <c r="AD12" s="371"/>
      <c r="AE12" s="395"/>
      <c r="AF12" s="869" t="s">
        <v>518</v>
      </c>
      <c r="AG12" s="869"/>
      <c r="AH12" s="869"/>
      <c r="AI12" s="869"/>
      <c r="AJ12" s="869"/>
      <c r="AK12" s="869"/>
      <c r="AL12" s="869"/>
      <c r="AM12" s="869"/>
      <c r="AN12" s="869"/>
      <c r="AO12" s="263"/>
      <c r="AP12" s="108"/>
    </row>
    <row r="13" spans="2:44" ht="27" customHeight="1">
      <c r="B13" s="47"/>
      <c r="C13" s="880" t="s">
        <v>233</v>
      </c>
      <c r="D13" s="881"/>
      <c r="E13" s="881"/>
      <c r="F13" s="881"/>
      <c r="G13" s="881"/>
      <c r="H13" s="881"/>
      <c r="I13" s="882"/>
      <c r="J13" s="260"/>
      <c r="K13" s="900" t="str">
        <f>申込者氏名</f>
        <v>一 関　太 郎</v>
      </c>
      <c r="L13" s="900"/>
      <c r="M13" s="900"/>
      <c r="N13" s="900"/>
      <c r="O13" s="900"/>
      <c r="P13" s="900"/>
      <c r="Q13" s="900"/>
      <c r="R13" s="900"/>
      <c r="S13" s="900"/>
      <c r="T13" s="900"/>
      <c r="U13" s="900"/>
      <c r="V13" s="900"/>
      <c r="W13" s="900"/>
      <c r="X13" s="900"/>
      <c r="Y13" s="900"/>
      <c r="Z13" s="900"/>
      <c r="AA13" s="900"/>
      <c r="AB13" s="900"/>
      <c r="AC13" s="900"/>
      <c r="AD13" s="96"/>
      <c r="AE13" s="368"/>
      <c r="AF13" s="870">
        <v>42993</v>
      </c>
      <c r="AG13" s="870"/>
      <c r="AH13" s="870"/>
      <c r="AI13" s="870"/>
      <c r="AJ13" s="870"/>
      <c r="AK13" s="870"/>
      <c r="AL13" s="870"/>
      <c r="AM13" s="870"/>
      <c r="AN13" s="870"/>
      <c r="AO13" s="397"/>
      <c r="AP13" s="108"/>
    </row>
    <row r="14" spans="2:44" ht="27" customHeight="1">
      <c r="B14" s="47"/>
      <c r="C14" s="899" t="s">
        <v>388</v>
      </c>
      <c r="D14" s="806"/>
      <c r="E14" s="806"/>
      <c r="F14" s="806"/>
      <c r="G14" s="806"/>
      <c r="H14" s="806"/>
      <c r="I14" s="807"/>
      <c r="J14" s="231"/>
      <c r="K14" s="901" t="str">
        <f>IF(工事場所判定,申込者住所,工事場所住所)</f>
        <v>一関市竹山町7番2号</v>
      </c>
      <c r="L14" s="901"/>
      <c r="M14" s="901"/>
      <c r="N14" s="901"/>
      <c r="O14" s="901"/>
      <c r="P14" s="901"/>
      <c r="Q14" s="901"/>
      <c r="R14" s="901"/>
      <c r="S14" s="901"/>
      <c r="T14" s="901"/>
      <c r="U14" s="901"/>
      <c r="V14" s="901"/>
      <c r="W14" s="901"/>
      <c r="X14" s="901"/>
      <c r="Y14" s="901"/>
      <c r="Z14" s="901"/>
      <c r="AA14" s="901"/>
      <c r="AB14" s="901"/>
      <c r="AC14" s="901"/>
      <c r="AD14" s="225"/>
      <c r="AE14" s="871" t="s">
        <v>239</v>
      </c>
      <c r="AF14" s="871"/>
      <c r="AG14" s="871"/>
      <c r="AH14" s="124"/>
      <c r="AI14" s="893">
        <v>3</v>
      </c>
      <c r="AJ14" s="893"/>
      <c r="AK14" s="893"/>
      <c r="AL14" s="893"/>
      <c r="AM14" s="893"/>
      <c r="AN14" s="296" t="s">
        <v>254</v>
      </c>
      <c r="AO14" s="258"/>
      <c r="AP14" s="108"/>
    </row>
    <row r="15" spans="2:44" ht="26.25" customHeight="1">
      <c r="B15" s="47"/>
      <c r="C15" s="891" t="s">
        <v>255</v>
      </c>
      <c r="D15" s="881"/>
      <c r="E15" s="881"/>
      <c r="F15" s="881"/>
      <c r="G15" s="881"/>
      <c r="H15" s="881"/>
      <c r="I15" s="882"/>
      <c r="J15" s="310" t="s">
        <v>531</v>
      </c>
      <c r="K15" s="806" t="s">
        <v>240</v>
      </c>
      <c r="L15" s="806"/>
      <c r="M15" s="806"/>
      <c r="N15" s="806"/>
      <c r="O15" s="807"/>
      <c r="P15" s="369" t="str">
        <f>IF(J15="□","■","□")</f>
        <v>■</v>
      </c>
      <c r="Q15" s="892" t="s">
        <v>242</v>
      </c>
      <c r="R15" s="892"/>
      <c r="S15" s="892"/>
      <c r="T15" s="892"/>
      <c r="U15" s="892"/>
      <c r="V15" s="892"/>
      <c r="W15" s="892"/>
      <c r="X15" s="840"/>
      <c r="Y15" s="840"/>
      <c r="Z15" s="840"/>
      <c r="AA15" s="840"/>
      <c r="AB15" s="840"/>
      <c r="AC15" s="840"/>
      <c r="AD15" s="840"/>
      <c r="AE15" s="840"/>
      <c r="AF15" s="840"/>
      <c r="AG15" s="840"/>
      <c r="AH15" s="840"/>
      <c r="AI15" s="840"/>
      <c r="AJ15" s="840"/>
      <c r="AK15" s="840"/>
      <c r="AL15" s="840"/>
      <c r="AM15" s="840"/>
      <c r="AN15" s="840"/>
      <c r="AO15" s="262"/>
      <c r="AP15" s="108"/>
    </row>
    <row r="16" spans="2:44" ht="27" customHeight="1">
      <c r="B16" s="47"/>
      <c r="C16" s="891" t="s">
        <v>389</v>
      </c>
      <c r="D16" s="881"/>
      <c r="E16" s="881"/>
      <c r="F16" s="881"/>
      <c r="G16" s="881"/>
      <c r="H16" s="881"/>
      <c r="I16" s="882"/>
      <c r="J16" s="585" t="s">
        <v>247</v>
      </c>
      <c r="K16" s="586"/>
      <c r="L16" s="586"/>
      <c r="M16" s="586"/>
      <c r="N16" s="587"/>
      <c r="O16" s="219"/>
      <c r="P16" s="547" t="str">
        <f>申込者電話</f>
        <v>0191-21-2111</v>
      </c>
      <c r="Q16" s="547"/>
      <c r="R16" s="547"/>
      <c r="S16" s="547"/>
      <c r="T16" s="547"/>
      <c r="U16" s="547"/>
      <c r="V16" s="547"/>
      <c r="W16" s="547"/>
      <c r="X16" s="547"/>
      <c r="Y16" s="129"/>
      <c r="Z16" s="805" t="s">
        <v>248</v>
      </c>
      <c r="AA16" s="806"/>
      <c r="AB16" s="806"/>
      <c r="AC16" s="806"/>
      <c r="AD16" s="807"/>
      <c r="AE16" s="130"/>
      <c r="AF16" s="840"/>
      <c r="AG16" s="840"/>
      <c r="AH16" s="840"/>
      <c r="AI16" s="840"/>
      <c r="AJ16" s="840"/>
      <c r="AK16" s="840"/>
      <c r="AL16" s="840"/>
      <c r="AM16" s="840"/>
      <c r="AN16" s="840"/>
      <c r="AO16" s="262"/>
      <c r="AP16" s="108"/>
    </row>
    <row r="17" spans="2:42" ht="27" customHeight="1">
      <c r="B17" s="47"/>
      <c r="C17" s="883"/>
      <c r="D17" s="884"/>
      <c r="E17" s="884"/>
      <c r="F17" s="884"/>
      <c r="G17" s="884"/>
      <c r="H17" s="884"/>
      <c r="I17" s="885"/>
      <c r="J17" s="585" t="s">
        <v>390</v>
      </c>
      <c r="K17" s="586"/>
      <c r="L17" s="586"/>
      <c r="M17" s="586"/>
      <c r="N17" s="587"/>
      <c r="O17" s="219"/>
      <c r="P17" s="840"/>
      <c r="Q17" s="840"/>
      <c r="R17" s="840"/>
      <c r="S17" s="840"/>
      <c r="T17" s="840"/>
      <c r="U17" s="840"/>
      <c r="V17" s="840"/>
      <c r="W17" s="840"/>
      <c r="X17" s="840"/>
      <c r="Y17" s="129"/>
      <c r="Z17" s="805" t="s">
        <v>249</v>
      </c>
      <c r="AA17" s="586"/>
      <c r="AB17" s="586"/>
      <c r="AC17" s="586"/>
      <c r="AD17" s="587"/>
      <c r="AE17" s="130"/>
      <c r="AF17" s="840"/>
      <c r="AG17" s="840"/>
      <c r="AH17" s="840"/>
      <c r="AI17" s="840"/>
      <c r="AJ17" s="840"/>
      <c r="AK17" s="840"/>
      <c r="AL17" s="840"/>
      <c r="AM17" s="840"/>
      <c r="AN17" s="840"/>
      <c r="AO17" s="262"/>
      <c r="AP17" s="108"/>
    </row>
    <row r="18" spans="2:42" ht="27" customHeight="1">
      <c r="B18" s="47"/>
      <c r="C18" s="891" t="s">
        <v>256</v>
      </c>
      <c r="D18" s="881"/>
      <c r="E18" s="881"/>
      <c r="F18" s="881"/>
      <c r="G18" s="881"/>
      <c r="H18" s="881"/>
      <c r="I18" s="882"/>
      <c r="J18" s="100"/>
      <c r="K18" s="861" t="s">
        <v>391</v>
      </c>
      <c r="L18" s="861"/>
      <c r="M18" s="861"/>
      <c r="N18" s="129"/>
      <c r="O18" s="219"/>
      <c r="P18" s="547" t="str">
        <f>申込者氏名</f>
        <v>一 関　太 郎</v>
      </c>
      <c r="Q18" s="547"/>
      <c r="R18" s="547"/>
      <c r="S18" s="547"/>
      <c r="T18" s="547"/>
      <c r="U18" s="547"/>
      <c r="V18" s="547"/>
      <c r="W18" s="547"/>
      <c r="X18" s="547"/>
      <c r="Y18" s="129"/>
      <c r="Z18" s="100"/>
      <c r="AA18" s="861" t="s">
        <v>392</v>
      </c>
      <c r="AB18" s="861"/>
      <c r="AC18" s="861"/>
      <c r="AD18" s="129"/>
      <c r="AE18" s="132"/>
      <c r="AF18" s="547" t="str">
        <f>申込者住所</f>
        <v>一関市竹山町7番2号</v>
      </c>
      <c r="AG18" s="547"/>
      <c r="AH18" s="547"/>
      <c r="AI18" s="547"/>
      <c r="AJ18" s="547"/>
      <c r="AK18" s="547"/>
      <c r="AL18" s="547"/>
      <c r="AM18" s="547"/>
      <c r="AN18" s="547"/>
      <c r="AO18" s="262"/>
      <c r="AP18" s="108"/>
    </row>
    <row r="19" spans="2:42">
      <c r="B19" s="47"/>
      <c r="C19" s="880" t="s">
        <v>393</v>
      </c>
      <c r="D19" s="881"/>
      <c r="E19" s="881"/>
      <c r="F19" s="881"/>
      <c r="G19" s="881"/>
      <c r="H19" s="881"/>
      <c r="I19" s="882"/>
      <c r="J19" s="219"/>
      <c r="K19" s="312" t="s">
        <v>529</v>
      </c>
      <c r="L19" s="127" t="s">
        <v>533</v>
      </c>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262"/>
      <c r="AP19" s="108"/>
    </row>
    <row r="20" spans="2:42">
      <c r="B20" s="217"/>
      <c r="C20" s="883"/>
      <c r="D20" s="884"/>
      <c r="E20" s="884"/>
      <c r="F20" s="884"/>
      <c r="G20" s="884"/>
      <c r="H20" s="884"/>
      <c r="I20" s="885"/>
      <c r="J20" s="94"/>
      <c r="K20" s="251" t="str">
        <f>IF(K19="□","■","□")</f>
        <v>■</v>
      </c>
      <c r="L20" s="124" t="s">
        <v>532</v>
      </c>
      <c r="M20" s="124"/>
      <c r="N20" s="124"/>
      <c r="O20" s="124"/>
      <c r="P20" s="124"/>
      <c r="Q20" s="124"/>
      <c r="R20" s="313" t="s">
        <v>536</v>
      </c>
      <c r="S20" s="251" t="s">
        <v>534</v>
      </c>
      <c r="T20" s="251"/>
      <c r="U20" s="251"/>
      <c r="V20" s="251"/>
      <c r="W20" s="251"/>
      <c r="X20" s="251"/>
      <c r="Y20" s="124" t="s">
        <v>394</v>
      </c>
      <c r="Z20" s="124"/>
      <c r="AA20" s="124"/>
      <c r="AB20" s="124"/>
      <c r="AC20" s="124"/>
      <c r="AD20" s="124"/>
      <c r="AE20" s="124"/>
      <c r="AF20" s="124"/>
      <c r="AG20" s="124"/>
      <c r="AH20" s="124"/>
      <c r="AI20" s="124"/>
      <c r="AJ20" s="124"/>
      <c r="AK20" s="124"/>
      <c r="AL20" s="124"/>
      <c r="AM20" s="124"/>
      <c r="AN20" s="124" t="s">
        <v>395</v>
      </c>
      <c r="AO20" s="258"/>
      <c r="AP20" s="108"/>
    </row>
    <row r="21" spans="2:42">
      <c r="B21" s="47"/>
      <c r="C21" s="886"/>
      <c r="D21" s="887"/>
      <c r="E21" s="887"/>
      <c r="F21" s="887"/>
      <c r="G21" s="887"/>
      <c r="H21" s="887"/>
      <c r="I21" s="888"/>
      <c r="J21" s="221"/>
      <c r="K21" s="128"/>
      <c r="L21" s="128"/>
      <c r="M21" s="128"/>
      <c r="N21" s="128"/>
      <c r="O21" s="128"/>
      <c r="P21" s="128"/>
      <c r="Q21" s="128"/>
      <c r="R21" s="161" t="str">
        <f>IF(R20="□","■","□")</f>
        <v>□</v>
      </c>
      <c r="S21" s="161" t="s">
        <v>535</v>
      </c>
      <c r="T21" s="128"/>
      <c r="U21" s="128"/>
      <c r="V21" s="128"/>
      <c r="W21" s="128"/>
      <c r="X21" s="128"/>
      <c r="Y21" s="128"/>
      <c r="Z21" s="128"/>
      <c r="AA21" s="128"/>
      <c r="AB21" s="128"/>
      <c r="AC21" s="128"/>
      <c r="AD21" s="128"/>
      <c r="AE21" s="128"/>
      <c r="AF21" s="128" t="s">
        <v>396</v>
      </c>
      <c r="AG21" s="128"/>
      <c r="AH21" s="128"/>
      <c r="AI21" s="128"/>
      <c r="AJ21" s="128"/>
      <c r="AK21" s="128"/>
      <c r="AL21" s="128"/>
      <c r="AM21" s="128"/>
      <c r="AN21" s="128"/>
      <c r="AO21" s="263"/>
      <c r="AP21" s="108"/>
    </row>
    <row r="22" spans="2:42">
      <c r="B22" s="47"/>
      <c r="C22" s="880" t="s">
        <v>234</v>
      </c>
      <c r="D22" s="881"/>
      <c r="E22" s="881"/>
      <c r="F22" s="881"/>
      <c r="G22" s="881"/>
      <c r="H22" s="881"/>
      <c r="I22" s="882"/>
      <c r="J22" s="219"/>
      <c r="K22" s="312" t="s">
        <v>243</v>
      </c>
      <c r="L22" s="127" t="s">
        <v>244</v>
      </c>
      <c r="M22" s="127"/>
      <c r="N22" s="127"/>
      <c r="O22" s="127"/>
      <c r="P22" s="127"/>
      <c r="Q22" s="127"/>
      <c r="R22" s="127"/>
      <c r="S22" s="220"/>
      <c r="T22" s="220"/>
      <c r="U22" s="127"/>
      <c r="V22" s="127"/>
      <c r="W22" s="312" t="s">
        <v>241</v>
      </c>
      <c r="X22" s="127" t="s">
        <v>49</v>
      </c>
      <c r="Y22" s="127"/>
      <c r="Z22" s="127"/>
      <c r="AA22" s="133"/>
      <c r="AB22" s="133"/>
      <c r="AC22" s="127"/>
      <c r="AD22" s="127"/>
      <c r="AE22" s="127"/>
      <c r="AF22" s="127"/>
      <c r="AG22" s="127"/>
      <c r="AH22" s="127"/>
      <c r="AI22" s="127"/>
      <c r="AJ22" s="127"/>
      <c r="AK22" s="127"/>
      <c r="AL22" s="127"/>
      <c r="AM22" s="127"/>
      <c r="AN22" s="127"/>
      <c r="AO22" s="262"/>
      <c r="AP22" s="108"/>
    </row>
    <row r="23" spans="2:42">
      <c r="B23" s="47"/>
      <c r="C23" s="886"/>
      <c r="D23" s="887"/>
      <c r="E23" s="887"/>
      <c r="F23" s="887"/>
      <c r="G23" s="887"/>
      <c r="H23" s="887"/>
      <c r="I23" s="888"/>
      <c r="J23" s="221"/>
      <c r="K23" s="314" t="s">
        <v>243</v>
      </c>
      <c r="L23" s="128" t="s">
        <v>397</v>
      </c>
      <c r="M23" s="128"/>
      <c r="N23" s="128"/>
      <c r="O23" s="128"/>
      <c r="P23" s="128"/>
      <c r="Q23" s="128"/>
      <c r="R23" s="128"/>
      <c r="S23" s="222"/>
      <c r="T23" s="222"/>
      <c r="U23" s="128"/>
      <c r="V23" s="128"/>
      <c r="W23" s="314" t="s">
        <v>398</v>
      </c>
      <c r="X23" s="128" t="s">
        <v>399</v>
      </c>
      <c r="Y23" s="128"/>
      <c r="Z23" s="128"/>
      <c r="AA23" s="858"/>
      <c r="AB23" s="858"/>
      <c r="AC23" s="858"/>
      <c r="AD23" s="858"/>
      <c r="AE23" s="858"/>
      <c r="AF23" s="858"/>
      <c r="AG23" s="858"/>
      <c r="AH23" s="858"/>
      <c r="AI23" s="858"/>
      <c r="AJ23" s="858"/>
      <c r="AK23" s="858"/>
      <c r="AL23" s="858"/>
      <c r="AM23" s="858"/>
      <c r="AN23" s="128" t="s">
        <v>400</v>
      </c>
      <c r="AO23" s="263"/>
      <c r="AP23" s="108"/>
    </row>
    <row r="24" spans="2:42">
      <c r="B24" s="47"/>
      <c r="C24" s="264"/>
      <c r="D24" s="507" t="s">
        <v>410</v>
      </c>
      <c r="E24" s="507"/>
      <c r="F24" s="507"/>
      <c r="G24" s="507"/>
      <c r="H24" s="507"/>
      <c r="I24" s="129"/>
      <c r="J24" s="219"/>
      <c r="K24" s="311" t="s">
        <v>241</v>
      </c>
      <c r="L24" s="220" t="s">
        <v>411</v>
      </c>
      <c r="M24" s="220"/>
      <c r="N24" s="220"/>
      <c r="O24" s="220"/>
      <c r="P24" s="220"/>
      <c r="Q24" s="294" t="s">
        <v>243</v>
      </c>
      <c r="R24" s="220" t="s">
        <v>412</v>
      </c>
      <c r="S24" s="220"/>
      <c r="T24" s="220"/>
      <c r="U24" s="224"/>
      <c r="V24" s="224"/>
      <c r="W24" s="224"/>
      <c r="X24" s="224"/>
      <c r="Y24" s="127"/>
      <c r="Z24" s="127"/>
      <c r="AA24" s="133"/>
      <c r="AB24" s="133"/>
      <c r="AC24" s="133"/>
      <c r="AD24" s="133"/>
      <c r="AE24" s="133"/>
      <c r="AF24" s="220"/>
      <c r="AG24" s="220"/>
      <c r="AH24" s="127"/>
      <c r="AI24" s="127"/>
      <c r="AJ24" s="127"/>
      <c r="AK24" s="127"/>
      <c r="AL24" s="127"/>
      <c r="AM24" s="220"/>
      <c r="AN24" s="135"/>
      <c r="AO24" s="262"/>
      <c r="AP24" s="108"/>
    </row>
    <row r="25" spans="2:42">
      <c r="B25" s="47"/>
      <c r="C25" s="264"/>
      <c r="D25" s="861" t="s">
        <v>409</v>
      </c>
      <c r="E25" s="861"/>
      <c r="F25" s="861"/>
      <c r="G25" s="861"/>
      <c r="H25" s="861"/>
      <c r="I25" s="129"/>
      <c r="J25" s="219"/>
      <c r="K25" s="311" t="s">
        <v>241</v>
      </c>
      <c r="L25" s="220" t="s">
        <v>401</v>
      </c>
      <c r="M25" s="220"/>
      <c r="N25" s="220"/>
      <c r="O25" s="220"/>
      <c r="P25" s="220"/>
      <c r="Q25" s="311" t="s">
        <v>243</v>
      </c>
      <c r="R25" s="220" t="s">
        <v>402</v>
      </c>
      <c r="S25" s="220"/>
      <c r="T25" s="220"/>
      <c r="U25" s="220"/>
      <c r="V25" s="220"/>
      <c r="W25" s="311" t="s">
        <v>243</v>
      </c>
      <c r="X25" s="220" t="s">
        <v>403</v>
      </c>
      <c r="Y25" s="127"/>
      <c r="Z25" s="220"/>
      <c r="AA25" s="220"/>
      <c r="AB25" s="220"/>
      <c r="AC25" s="311" t="s">
        <v>243</v>
      </c>
      <c r="AD25" s="220" t="s">
        <v>404</v>
      </c>
      <c r="AE25" s="220"/>
      <c r="AF25" s="224"/>
      <c r="AG25" s="220"/>
      <c r="AH25" s="127"/>
      <c r="AI25" s="127"/>
      <c r="AJ25" s="127"/>
      <c r="AK25" s="127"/>
      <c r="AL25" s="127"/>
      <c r="AM25" s="220"/>
      <c r="AN25" s="135"/>
      <c r="AO25" s="262"/>
      <c r="AP25" s="108"/>
    </row>
    <row r="26" spans="2:42">
      <c r="B26" s="47"/>
      <c r="C26" s="265"/>
      <c r="D26" s="864"/>
      <c r="E26" s="864"/>
      <c r="F26" s="864"/>
      <c r="G26" s="864"/>
      <c r="H26" s="864"/>
      <c r="I26" s="131"/>
      <c r="J26" s="221"/>
      <c r="K26" s="315" t="s">
        <v>243</v>
      </c>
      <c r="L26" s="222" t="s">
        <v>246</v>
      </c>
      <c r="M26" s="222"/>
      <c r="N26" s="222"/>
      <c r="O26" s="222"/>
      <c r="P26" s="222"/>
      <c r="Q26" s="316" t="s">
        <v>243</v>
      </c>
      <c r="R26" s="222" t="s">
        <v>245</v>
      </c>
      <c r="S26" s="222"/>
      <c r="T26" s="222"/>
      <c r="U26" s="222"/>
      <c r="V26" s="226"/>
      <c r="W26" s="316" t="s">
        <v>243</v>
      </c>
      <c r="X26" s="222" t="s">
        <v>405</v>
      </c>
      <c r="Y26" s="128"/>
      <c r="Z26" s="226"/>
      <c r="AA26" s="222"/>
      <c r="AB26" s="134"/>
      <c r="AC26" s="317" t="s">
        <v>243</v>
      </c>
      <c r="AD26" s="222" t="s">
        <v>406</v>
      </c>
      <c r="AE26" s="134"/>
      <c r="AF26" s="226"/>
      <c r="AG26" s="222"/>
      <c r="AH26" s="128"/>
      <c r="AI26" s="314" t="s">
        <v>407</v>
      </c>
      <c r="AJ26" s="128" t="s">
        <v>408</v>
      </c>
      <c r="AK26" s="128"/>
      <c r="AL26" s="128"/>
      <c r="AM26" s="222"/>
      <c r="AN26" s="122"/>
      <c r="AO26" s="263"/>
      <c r="AP26" s="108"/>
    </row>
    <row r="27" spans="2:42" ht="40.5" customHeight="1" thickBot="1">
      <c r="B27" s="47"/>
      <c r="C27" s="303"/>
      <c r="D27" s="889" t="s">
        <v>413</v>
      </c>
      <c r="E27" s="889"/>
      <c r="F27" s="889"/>
      <c r="G27" s="889"/>
      <c r="H27" s="889"/>
      <c r="I27" s="304"/>
      <c r="J27" s="305"/>
      <c r="K27" s="400" t="s">
        <v>529</v>
      </c>
      <c r="L27" s="398" t="s">
        <v>530</v>
      </c>
      <c r="M27" s="398"/>
      <c r="N27" s="398"/>
      <c r="O27" s="398"/>
      <c r="P27" s="398"/>
      <c r="Q27" s="399"/>
      <c r="R27" s="306" t="s">
        <v>415</v>
      </c>
      <c r="S27" s="307"/>
      <c r="T27" s="866" t="str">
        <f>IF(K27="□",事業者名,"")</f>
        <v>有限会社 脇田郷水道</v>
      </c>
      <c r="U27" s="866"/>
      <c r="V27" s="866"/>
      <c r="W27" s="866"/>
      <c r="X27" s="866"/>
      <c r="Y27" s="866"/>
      <c r="Z27" s="866"/>
      <c r="AA27" s="866"/>
      <c r="AB27" s="866"/>
      <c r="AC27" s="866"/>
      <c r="AD27" s="866"/>
      <c r="AE27" s="866"/>
      <c r="AF27" s="867"/>
      <c r="AG27" s="308" t="s">
        <v>414</v>
      </c>
      <c r="AH27" s="309"/>
      <c r="AI27" s="866" t="str">
        <f>IF(K27="□",事業者電話,"")</f>
        <v>0191-21-2126</v>
      </c>
      <c r="AJ27" s="866"/>
      <c r="AK27" s="866"/>
      <c r="AL27" s="866"/>
      <c r="AM27" s="866"/>
      <c r="AN27" s="866"/>
      <c r="AO27" s="868"/>
      <c r="AP27" s="108"/>
    </row>
    <row r="28" spans="2:42" ht="6.75" customHeight="1">
      <c r="B28" s="47"/>
      <c r="C28" s="228"/>
      <c r="D28" s="228"/>
      <c r="E28" s="228"/>
      <c r="F28" s="228"/>
      <c r="G28" s="228"/>
      <c r="H28" s="228"/>
      <c r="I28" s="228"/>
      <c r="J28" s="34"/>
      <c r="K28" s="34"/>
      <c r="L28" s="34"/>
      <c r="M28" s="34"/>
      <c r="N28" s="34"/>
      <c r="O28" s="34"/>
      <c r="P28" s="34"/>
      <c r="Q28" s="34"/>
      <c r="R28" s="34"/>
      <c r="S28" s="34"/>
      <c r="T28" s="34"/>
      <c r="U28" s="89"/>
      <c r="V28" s="89"/>
      <c r="W28" s="89"/>
      <c r="X28" s="89"/>
      <c r="Y28" s="124"/>
      <c r="Z28" s="124"/>
      <c r="AA28" s="136"/>
      <c r="AB28" s="136"/>
      <c r="AC28" s="136"/>
      <c r="AD28" s="136"/>
      <c r="AE28" s="136"/>
      <c r="AF28" s="34"/>
      <c r="AG28" s="34"/>
      <c r="AH28" s="124"/>
      <c r="AI28" s="124"/>
      <c r="AJ28" s="124"/>
      <c r="AK28" s="124"/>
      <c r="AL28" s="124"/>
      <c r="AM28" s="34"/>
      <c r="AN28" s="118"/>
      <c r="AO28" s="118"/>
      <c r="AP28" s="108"/>
    </row>
    <row r="29" spans="2:42">
      <c r="B29" s="47"/>
      <c r="C29" s="34" t="s">
        <v>253</v>
      </c>
      <c r="D29" s="34"/>
      <c r="E29" s="34"/>
      <c r="F29" s="34"/>
      <c r="G29" s="34"/>
      <c r="H29" s="34"/>
      <c r="I29" s="34"/>
      <c r="J29" s="34"/>
      <c r="K29" s="34"/>
      <c r="L29" s="34"/>
      <c r="M29" s="34"/>
      <c r="N29" s="34"/>
      <c r="O29" s="34"/>
      <c r="P29" s="34"/>
      <c r="Q29" s="34"/>
      <c r="R29" s="34"/>
      <c r="S29" s="34"/>
      <c r="T29" s="34"/>
      <c r="U29" s="89"/>
      <c r="V29" s="89"/>
      <c r="W29" s="89"/>
      <c r="X29" s="89"/>
      <c r="Y29" s="128"/>
      <c r="Z29" s="128"/>
      <c r="AA29" s="128"/>
      <c r="AB29" s="128"/>
      <c r="AC29" s="128"/>
      <c r="AD29" s="222"/>
      <c r="AE29" s="128"/>
      <c r="AF29" s="128"/>
      <c r="AG29" s="128"/>
      <c r="AH29" s="128"/>
      <c r="AI29" s="128"/>
      <c r="AJ29" s="128"/>
      <c r="AK29" s="128"/>
      <c r="AL29" s="128"/>
      <c r="AM29" s="128"/>
      <c r="AN29" s="128"/>
      <c r="AO29" s="122"/>
      <c r="AP29" s="108"/>
    </row>
    <row r="30" spans="2:42" ht="13.5" customHeight="1">
      <c r="B30" s="47"/>
      <c r="C30" s="100"/>
      <c r="D30" s="861" t="s">
        <v>235</v>
      </c>
      <c r="E30" s="861"/>
      <c r="F30" s="861"/>
      <c r="G30" s="861"/>
      <c r="H30" s="861"/>
      <c r="I30" s="129"/>
      <c r="J30" s="219"/>
      <c r="K30" s="220"/>
      <c r="L30" s="220"/>
      <c r="M30" s="220"/>
      <c r="N30" s="220"/>
      <c r="O30" s="220"/>
      <c r="P30" s="220"/>
      <c r="Q30" s="220"/>
      <c r="R30" s="127"/>
      <c r="S30" s="220"/>
      <c r="T30" s="220"/>
      <c r="U30" s="224"/>
      <c r="V30" s="224"/>
      <c r="W30" s="243"/>
      <c r="X30" s="243"/>
      <c r="Y30" s="243"/>
      <c r="Z30" s="585" t="s">
        <v>448</v>
      </c>
      <c r="AA30" s="586"/>
      <c r="AB30" s="586"/>
      <c r="AC30" s="586"/>
      <c r="AD30" s="587"/>
      <c r="AE30" s="585" t="s">
        <v>479</v>
      </c>
      <c r="AF30" s="586"/>
      <c r="AG30" s="586"/>
      <c r="AH30" s="586"/>
      <c r="AI30" s="586"/>
      <c r="AJ30" s="586"/>
      <c r="AK30" s="586"/>
      <c r="AL30" s="586"/>
      <c r="AM30" s="586"/>
      <c r="AN30" s="586"/>
      <c r="AO30" s="587"/>
      <c r="AP30" s="108"/>
    </row>
    <row r="31" spans="2:42">
      <c r="B31" s="47"/>
      <c r="C31" s="137"/>
      <c r="D31" s="864"/>
      <c r="E31" s="864"/>
      <c r="F31" s="864"/>
      <c r="G31" s="864"/>
      <c r="H31" s="864"/>
      <c r="I31" s="131"/>
      <c r="J31" s="94"/>
      <c r="K31" s="233"/>
      <c r="L31" s="233"/>
      <c r="M31" s="233"/>
      <c r="N31" s="233"/>
      <c r="O31" s="233"/>
      <c r="P31" s="233"/>
      <c r="Q31" s="233"/>
      <c r="R31" s="124"/>
      <c r="S31" s="233"/>
      <c r="T31" s="233"/>
      <c r="U31" s="228"/>
      <c r="V31" s="228"/>
      <c r="W31" s="244"/>
      <c r="X31" s="244"/>
      <c r="Y31" s="244"/>
      <c r="Z31" s="588"/>
      <c r="AA31" s="589"/>
      <c r="AB31" s="589"/>
      <c r="AC31" s="589"/>
      <c r="AD31" s="590"/>
      <c r="AE31" s="588"/>
      <c r="AF31" s="589"/>
      <c r="AG31" s="589"/>
      <c r="AH31" s="589"/>
      <c r="AI31" s="589"/>
      <c r="AJ31" s="589"/>
      <c r="AK31" s="589"/>
      <c r="AL31" s="589"/>
      <c r="AM31" s="589"/>
      <c r="AN31" s="589"/>
      <c r="AO31" s="590"/>
      <c r="AP31" s="108"/>
    </row>
    <row r="32" spans="2:42" ht="13.5" customHeight="1">
      <c r="B32" s="47"/>
      <c r="C32" s="100"/>
      <c r="D32" s="861" t="s">
        <v>446</v>
      </c>
      <c r="E32" s="861"/>
      <c r="F32" s="861"/>
      <c r="G32" s="861"/>
      <c r="H32" s="861"/>
      <c r="I32" s="129"/>
      <c r="J32" s="860" t="s">
        <v>463</v>
      </c>
      <c r="K32" s="861"/>
      <c r="L32" s="861"/>
      <c r="M32" s="862"/>
      <c r="N32" s="100"/>
      <c r="O32" s="127"/>
      <c r="P32" s="127"/>
      <c r="Q32" s="127"/>
      <c r="R32" s="127"/>
      <c r="S32" s="127"/>
      <c r="T32" s="220"/>
      <c r="U32" s="224"/>
      <c r="V32" s="225"/>
      <c r="W32" s="860" t="s">
        <v>465</v>
      </c>
      <c r="X32" s="873"/>
      <c r="Y32" s="874"/>
      <c r="Z32" s="100"/>
      <c r="AA32" s="133"/>
      <c r="AB32" s="133"/>
      <c r="AC32" s="127"/>
      <c r="AD32" s="138"/>
      <c r="AE32" s="805" t="s">
        <v>464</v>
      </c>
      <c r="AF32" s="806"/>
      <c r="AG32" s="807"/>
      <c r="AH32" s="100"/>
      <c r="AI32" s="127"/>
      <c r="AJ32" s="127"/>
      <c r="AK32" s="127"/>
      <c r="AL32" s="127"/>
      <c r="AM32" s="220"/>
      <c r="AN32" s="127"/>
      <c r="AO32" s="129"/>
      <c r="AP32" s="108"/>
    </row>
    <row r="33" spans="2:42">
      <c r="B33" s="47"/>
      <c r="C33" s="137"/>
      <c r="D33" s="864"/>
      <c r="E33" s="864"/>
      <c r="F33" s="864"/>
      <c r="G33" s="864"/>
      <c r="H33" s="864"/>
      <c r="I33" s="131"/>
      <c r="J33" s="863"/>
      <c r="K33" s="864"/>
      <c r="L33" s="864"/>
      <c r="M33" s="865"/>
      <c r="N33" s="137"/>
      <c r="O33" s="128"/>
      <c r="P33" s="128"/>
      <c r="Q33" s="128"/>
      <c r="R33" s="128"/>
      <c r="S33" s="128"/>
      <c r="T33" s="222"/>
      <c r="U33" s="226"/>
      <c r="V33" s="227"/>
      <c r="W33" s="875"/>
      <c r="X33" s="876"/>
      <c r="Y33" s="877"/>
      <c r="Z33" s="137"/>
      <c r="AA33" s="134"/>
      <c r="AB33" s="134"/>
      <c r="AC33" s="128"/>
      <c r="AD33" s="131" t="s">
        <v>466</v>
      </c>
      <c r="AE33" s="808"/>
      <c r="AF33" s="809"/>
      <c r="AG33" s="810"/>
      <c r="AH33" s="137"/>
      <c r="AI33" s="128"/>
      <c r="AJ33" s="128"/>
      <c r="AK33" s="128"/>
      <c r="AL33" s="128"/>
      <c r="AM33" s="222"/>
      <c r="AN33" s="128"/>
      <c r="AO33" s="131"/>
      <c r="AP33" s="108"/>
    </row>
    <row r="34" spans="2:42" ht="15.75" customHeight="1">
      <c r="B34" s="47"/>
      <c r="C34" s="100"/>
      <c r="D34" s="861" t="s">
        <v>447</v>
      </c>
      <c r="E34" s="861"/>
      <c r="F34" s="861"/>
      <c r="G34" s="861"/>
      <c r="H34" s="861"/>
      <c r="I34" s="129"/>
      <c r="J34" s="860" t="s">
        <v>467</v>
      </c>
      <c r="K34" s="861"/>
      <c r="L34" s="861"/>
      <c r="M34" s="862"/>
      <c r="N34" s="127"/>
      <c r="O34" s="127"/>
      <c r="P34" s="127"/>
      <c r="Q34" s="127"/>
      <c r="R34" s="127"/>
      <c r="S34" s="127"/>
      <c r="T34" s="127"/>
      <c r="U34" s="127"/>
      <c r="V34" s="127"/>
      <c r="W34" s="135"/>
      <c r="X34" s="127"/>
      <c r="Y34" s="129"/>
      <c r="Z34" s="494" t="s">
        <v>449</v>
      </c>
      <c r="AA34" s="680"/>
      <c r="AB34" s="680"/>
      <c r="AC34" s="680"/>
      <c r="AD34" s="681"/>
      <c r="AE34" s="240"/>
      <c r="AF34" s="240"/>
      <c r="AG34" s="240"/>
      <c r="AH34" s="240"/>
      <c r="AI34" s="240"/>
      <c r="AJ34" s="240"/>
      <c r="AK34" s="240"/>
      <c r="AL34" s="240"/>
      <c r="AM34" s="240"/>
      <c r="AN34" s="240"/>
      <c r="AO34" s="241"/>
      <c r="AP34" s="108"/>
    </row>
    <row r="35" spans="2:42" ht="15.75" customHeight="1">
      <c r="B35" s="230"/>
      <c r="C35" s="201"/>
      <c r="D35" s="793"/>
      <c r="E35" s="793"/>
      <c r="F35" s="793"/>
      <c r="G35" s="793"/>
      <c r="H35" s="793"/>
      <c r="I35" s="200"/>
      <c r="J35" s="878"/>
      <c r="K35" s="793"/>
      <c r="L35" s="793"/>
      <c r="M35" s="879"/>
      <c r="N35" s="124"/>
      <c r="O35" s="124"/>
      <c r="P35" s="124"/>
      <c r="Q35" s="124"/>
      <c r="R35" s="124"/>
      <c r="S35" s="124"/>
      <c r="T35" s="124"/>
      <c r="U35" s="124"/>
      <c r="V35" s="124"/>
      <c r="W35" s="118"/>
      <c r="X35" s="124"/>
      <c r="Y35" s="200"/>
      <c r="Z35" s="494" t="s">
        <v>450</v>
      </c>
      <c r="AA35" s="680"/>
      <c r="AB35" s="680"/>
      <c r="AC35" s="680"/>
      <c r="AD35" s="681"/>
      <c r="AE35" s="239"/>
      <c r="AF35" s="240"/>
      <c r="AG35" s="240"/>
      <c r="AH35" s="240"/>
      <c r="AI35" s="240"/>
      <c r="AJ35" s="240"/>
      <c r="AK35" s="240"/>
      <c r="AL35" s="240"/>
      <c r="AM35" s="240"/>
      <c r="AN35" s="240"/>
      <c r="AO35" s="241"/>
      <c r="AP35" s="108"/>
    </row>
    <row r="36" spans="2:42" ht="15.75" customHeight="1">
      <c r="B36" s="47"/>
      <c r="C36" s="137"/>
      <c r="D36" s="864"/>
      <c r="E36" s="864"/>
      <c r="F36" s="864"/>
      <c r="G36" s="864"/>
      <c r="H36" s="864"/>
      <c r="I36" s="131"/>
      <c r="J36" s="863"/>
      <c r="K36" s="864"/>
      <c r="L36" s="864"/>
      <c r="M36" s="865"/>
      <c r="N36" s="128"/>
      <c r="O36" s="128"/>
      <c r="P36" s="128"/>
      <c r="Q36" s="128"/>
      <c r="R36" s="128"/>
      <c r="S36" s="128"/>
      <c r="T36" s="128"/>
      <c r="U36" s="128"/>
      <c r="V36" s="128"/>
      <c r="W36" s="128"/>
      <c r="X36" s="128"/>
      <c r="Y36" s="131"/>
      <c r="Z36" s="494" t="s">
        <v>451</v>
      </c>
      <c r="AA36" s="680"/>
      <c r="AB36" s="680"/>
      <c r="AC36" s="680"/>
      <c r="AD36" s="681"/>
      <c r="AE36" s="128"/>
      <c r="AF36" s="128"/>
      <c r="AG36" s="128"/>
      <c r="AH36" s="128"/>
      <c r="AI36" s="128"/>
      <c r="AJ36" s="128"/>
      <c r="AK36" s="128"/>
      <c r="AL36" s="128"/>
      <c r="AM36" s="128"/>
      <c r="AN36" s="128"/>
      <c r="AO36" s="131"/>
      <c r="AP36" s="108"/>
    </row>
    <row r="37" spans="2:42">
      <c r="B37" s="47"/>
      <c r="C37" s="100"/>
      <c r="D37" s="861" t="s">
        <v>236</v>
      </c>
      <c r="E37" s="861"/>
      <c r="F37" s="861"/>
      <c r="G37" s="861"/>
      <c r="H37" s="861"/>
      <c r="I37" s="129"/>
      <c r="J37" s="585" t="s">
        <v>250</v>
      </c>
      <c r="K37" s="586"/>
      <c r="L37" s="586"/>
      <c r="M37" s="587"/>
      <c r="N37" s="100"/>
      <c r="O37" s="127"/>
      <c r="P37" s="127"/>
      <c r="Q37" s="127"/>
      <c r="R37" s="127"/>
      <c r="S37" s="127"/>
      <c r="T37" s="127"/>
      <c r="U37" s="127"/>
      <c r="V37" s="127"/>
      <c r="W37" s="127"/>
      <c r="X37" s="127"/>
      <c r="Y37" s="129"/>
      <c r="Z37" s="585" t="s">
        <v>452</v>
      </c>
      <c r="AA37" s="586"/>
      <c r="AB37" s="586"/>
      <c r="AC37" s="586"/>
      <c r="AD37" s="587"/>
      <c r="AE37" s="100"/>
      <c r="AF37" s="127"/>
      <c r="AG37" s="127"/>
      <c r="AH37" s="127"/>
      <c r="AI37" s="135"/>
      <c r="AJ37" s="127"/>
      <c r="AK37" s="127"/>
      <c r="AL37" s="127"/>
      <c r="AM37" s="127"/>
      <c r="AN37" s="127"/>
      <c r="AO37" s="126"/>
      <c r="AP37" s="108"/>
    </row>
    <row r="38" spans="2:42">
      <c r="B38" s="47"/>
      <c r="C38" s="137"/>
      <c r="D38" s="864"/>
      <c r="E38" s="864"/>
      <c r="F38" s="864"/>
      <c r="G38" s="864"/>
      <c r="H38" s="864"/>
      <c r="I38" s="131"/>
      <c r="J38" s="588"/>
      <c r="K38" s="589"/>
      <c r="L38" s="589"/>
      <c r="M38" s="590"/>
      <c r="N38" s="137"/>
      <c r="O38" s="128"/>
      <c r="P38" s="128"/>
      <c r="Q38" s="128"/>
      <c r="R38" s="128"/>
      <c r="S38" s="128"/>
      <c r="T38" s="128"/>
      <c r="U38" s="128"/>
      <c r="V38" s="128"/>
      <c r="W38" s="128"/>
      <c r="X38" s="128"/>
      <c r="Y38" s="131"/>
      <c r="Z38" s="588"/>
      <c r="AA38" s="589"/>
      <c r="AB38" s="589"/>
      <c r="AC38" s="589"/>
      <c r="AD38" s="590"/>
      <c r="AE38" s="137"/>
      <c r="AF38" s="128"/>
      <c r="AG38" s="128"/>
      <c r="AH38" s="128"/>
      <c r="AI38" s="128"/>
      <c r="AJ38" s="128"/>
      <c r="AK38" s="128"/>
      <c r="AL38" s="128"/>
      <c r="AM38" s="128"/>
      <c r="AN38" s="128"/>
      <c r="AO38" s="123"/>
      <c r="AP38" s="108"/>
    </row>
    <row r="39" spans="2:42" ht="24.75" customHeight="1">
      <c r="B39" s="47"/>
      <c r="C39" s="100"/>
      <c r="D39" s="800" t="s">
        <v>237</v>
      </c>
      <c r="E39" s="800"/>
      <c r="F39" s="800"/>
      <c r="G39" s="800"/>
      <c r="H39" s="800"/>
      <c r="I39" s="129"/>
      <c r="J39" s="91" t="s">
        <v>453</v>
      </c>
      <c r="K39" s="240"/>
      <c r="L39" s="240"/>
      <c r="M39" s="240"/>
      <c r="N39" s="240"/>
      <c r="O39" s="241"/>
      <c r="P39" s="239"/>
      <c r="Q39" s="240"/>
      <c r="R39" s="240"/>
      <c r="S39" s="240" t="s">
        <v>443</v>
      </c>
      <c r="T39" s="240"/>
      <c r="U39" s="240"/>
      <c r="V39" s="240" t="s">
        <v>444</v>
      </c>
      <c r="W39" s="240"/>
      <c r="X39" s="240"/>
      <c r="Y39" s="241" t="s">
        <v>445</v>
      </c>
      <c r="Z39" s="239" t="s">
        <v>457</v>
      </c>
      <c r="AA39" s="240"/>
      <c r="AB39" s="240"/>
      <c r="AC39" s="232"/>
      <c r="AD39" s="241"/>
      <c r="AE39" s="239"/>
      <c r="AF39" s="240"/>
      <c r="AG39" s="240"/>
      <c r="AH39" s="240"/>
      <c r="AI39" s="242"/>
      <c r="AJ39" s="242"/>
      <c r="AK39" s="232"/>
      <c r="AL39" s="240"/>
      <c r="AM39" s="232"/>
      <c r="AN39" s="232"/>
      <c r="AO39" s="125"/>
      <c r="AP39" s="108"/>
    </row>
    <row r="40" spans="2:42" ht="24.75" customHeight="1">
      <c r="B40" s="47"/>
      <c r="C40" s="201"/>
      <c r="D40" s="771"/>
      <c r="E40" s="771"/>
      <c r="F40" s="771"/>
      <c r="G40" s="771"/>
      <c r="H40" s="771"/>
      <c r="I40" s="200"/>
      <c r="J40" s="91"/>
      <c r="K40" s="240" t="s">
        <v>456</v>
      </c>
      <c r="L40" s="240" t="s">
        <v>454</v>
      </c>
      <c r="M40" s="240"/>
      <c r="N40" s="240"/>
      <c r="O40" s="240" t="s">
        <v>456</v>
      </c>
      <c r="P40" s="240" t="s">
        <v>458</v>
      </c>
      <c r="Q40" s="240"/>
      <c r="R40" s="240"/>
      <c r="S40" s="240"/>
      <c r="T40" s="240" t="s">
        <v>456</v>
      </c>
      <c r="U40" s="240" t="s">
        <v>459</v>
      </c>
      <c r="V40" s="240"/>
      <c r="W40" s="240"/>
      <c r="X40" s="240"/>
      <c r="Y40" s="240"/>
      <c r="Z40" s="240"/>
      <c r="AA40" s="240"/>
      <c r="AB40" s="240"/>
      <c r="AC40" s="232"/>
      <c r="AD40" s="240"/>
      <c r="AE40" s="241" t="s">
        <v>460</v>
      </c>
      <c r="AF40" s="904" t="s">
        <v>474</v>
      </c>
      <c r="AG40" s="905"/>
      <c r="AH40" s="905"/>
      <c r="AI40" s="906"/>
      <c r="AJ40" s="910" t="s">
        <v>477</v>
      </c>
      <c r="AK40" s="911"/>
      <c r="AL40" s="911"/>
      <c r="AM40" s="911"/>
      <c r="AN40" s="911"/>
      <c r="AO40" s="912"/>
      <c r="AP40" s="108"/>
    </row>
    <row r="41" spans="2:42" ht="24.75" customHeight="1">
      <c r="B41" s="102"/>
      <c r="C41" s="234"/>
      <c r="D41" s="771"/>
      <c r="E41" s="771"/>
      <c r="F41" s="771"/>
      <c r="G41" s="771"/>
      <c r="H41" s="771"/>
      <c r="I41" s="162"/>
      <c r="J41" s="268"/>
      <c r="K41" s="237" t="s">
        <v>456</v>
      </c>
      <c r="L41" s="269" t="s">
        <v>252</v>
      </c>
      <c r="M41" s="269"/>
      <c r="N41" s="269"/>
      <c r="O41" s="273"/>
      <c r="P41" s="274"/>
      <c r="Q41" s="269" t="s">
        <v>456</v>
      </c>
      <c r="R41" s="237" t="s">
        <v>461</v>
      </c>
      <c r="S41" s="237"/>
      <c r="T41" s="269"/>
      <c r="U41" s="269"/>
      <c r="V41" s="890" t="s">
        <v>478</v>
      </c>
      <c r="W41" s="821"/>
      <c r="X41" s="269"/>
      <c r="Y41" s="269"/>
      <c r="Z41" s="269"/>
      <c r="AA41" s="269"/>
      <c r="AB41" s="269"/>
      <c r="AC41" s="269"/>
      <c r="AD41" s="269"/>
      <c r="AE41" s="273"/>
      <c r="AF41" s="907" t="s">
        <v>476</v>
      </c>
      <c r="AG41" s="848"/>
      <c r="AH41" s="848"/>
      <c r="AI41" s="908"/>
      <c r="AJ41" s="773" t="s">
        <v>477</v>
      </c>
      <c r="AK41" s="774"/>
      <c r="AL41" s="774"/>
      <c r="AM41" s="774"/>
      <c r="AN41" s="774"/>
      <c r="AO41" s="775"/>
      <c r="AP41" s="144"/>
    </row>
    <row r="42" spans="2:42" ht="24.75" customHeight="1">
      <c r="B42" s="102"/>
      <c r="C42" s="250"/>
      <c r="D42" s="771"/>
      <c r="E42" s="771"/>
      <c r="F42" s="771"/>
      <c r="G42" s="771"/>
      <c r="H42" s="771"/>
      <c r="I42" s="162"/>
      <c r="J42" s="268"/>
      <c r="K42" s="237" t="s">
        <v>456</v>
      </c>
      <c r="L42" s="269" t="s">
        <v>455</v>
      </c>
      <c r="M42" s="269"/>
      <c r="N42" s="269"/>
      <c r="O42" s="273"/>
      <c r="P42" s="274" t="s">
        <v>462</v>
      </c>
      <c r="Q42" s="238"/>
      <c r="R42" s="268"/>
      <c r="S42" s="269"/>
      <c r="T42" s="269"/>
      <c r="U42" s="269"/>
      <c r="V42" s="269"/>
      <c r="W42" s="269"/>
      <c r="X42" s="269"/>
      <c r="Y42" s="269"/>
      <c r="Z42" s="269"/>
      <c r="AA42" s="269"/>
      <c r="AB42" s="269"/>
      <c r="AC42" s="269"/>
      <c r="AD42" s="269"/>
      <c r="AE42" s="273"/>
      <c r="AF42" s="907" t="s">
        <v>475</v>
      </c>
      <c r="AG42" s="846"/>
      <c r="AH42" s="846"/>
      <c r="AI42" s="913"/>
      <c r="AJ42" s="275"/>
      <c r="AK42" s="269"/>
      <c r="AL42" s="269"/>
      <c r="AM42" s="269"/>
      <c r="AN42" s="269"/>
      <c r="AO42" s="273"/>
      <c r="AP42" s="144"/>
    </row>
    <row r="43" spans="2:42" ht="24.75" customHeight="1">
      <c r="B43" s="102"/>
      <c r="C43" s="249"/>
      <c r="D43" s="827"/>
      <c r="E43" s="827"/>
      <c r="F43" s="827"/>
      <c r="G43" s="827"/>
      <c r="H43" s="827"/>
      <c r="I43" s="163"/>
      <c r="J43" s="268"/>
      <c r="K43" s="237" t="s">
        <v>456</v>
      </c>
      <c r="L43" s="269" t="s">
        <v>251</v>
      </c>
      <c r="M43" s="269"/>
      <c r="N43" s="269"/>
      <c r="O43" s="273"/>
      <c r="P43" s="274" t="s">
        <v>472</v>
      </c>
      <c r="Q43" s="238"/>
      <c r="R43" s="268"/>
      <c r="S43" s="269"/>
      <c r="T43" s="269"/>
      <c r="U43" s="269"/>
      <c r="V43" s="269"/>
      <c r="W43" s="269"/>
      <c r="X43" s="269"/>
      <c r="Y43" s="269"/>
      <c r="Z43" s="269"/>
      <c r="AA43" s="269"/>
      <c r="AB43" s="237"/>
      <c r="AC43" s="237"/>
      <c r="AD43" s="269"/>
      <c r="AE43" s="273"/>
      <c r="AF43" s="909" t="s">
        <v>473</v>
      </c>
      <c r="AG43" s="848"/>
      <c r="AH43" s="848"/>
      <c r="AI43" s="908"/>
      <c r="AJ43" s="274"/>
      <c r="AK43" s="269"/>
      <c r="AL43" s="269"/>
      <c r="AM43" s="269"/>
      <c r="AN43" s="269"/>
      <c r="AO43" s="273"/>
      <c r="AP43" s="144"/>
    </row>
    <row r="44" spans="2:42" ht="6.75" customHeight="1">
      <c r="B44" s="102"/>
      <c r="C44" s="161"/>
      <c r="D44" s="161"/>
      <c r="E44" s="161"/>
      <c r="F44" s="161"/>
      <c r="G44" s="161"/>
      <c r="H44" s="161"/>
      <c r="I44" s="161"/>
      <c r="J44" s="235"/>
      <c r="K44" s="235"/>
      <c r="L44" s="161"/>
      <c r="M44" s="161"/>
      <c r="N44" s="161"/>
      <c r="O44" s="161"/>
      <c r="P44" s="161"/>
      <c r="Q44" s="235"/>
      <c r="R44" s="235"/>
      <c r="S44" s="161"/>
      <c r="T44" s="161"/>
      <c r="U44" s="161"/>
      <c r="V44" s="161"/>
      <c r="W44" s="161"/>
      <c r="X44" s="161"/>
      <c r="Y44" s="161"/>
      <c r="Z44" s="161"/>
      <c r="AA44" s="161"/>
      <c r="AB44" s="235"/>
      <c r="AC44" s="235"/>
      <c r="AD44" s="161"/>
      <c r="AE44" s="161"/>
      <c r="AF44" s="161"/>
      <c r="AG44" s="161"/>
      <c r="AH44" s="161"/>
      <c r="AI44" s="146"/>
      <c r="AJ44" s="146"/>
      <c r="AK44" s="235"/>
      <c r="AL44" s="161"/>
      <c r="AM44" s="235"/>
      <c r="AN44" s="235"/>
      <c r="AO44" s="146"/>
      <c r="AP44" s="144"/>
    </row>
    <row r="45" spans="2:42">
      <c r="B45" s="102"/>
      <c r="C45" s="497" t="s">
        <v>468</v>
      </c>
      <c r="D45" s="531"/>
      <c r="E45" s="531"/>
      <c r="F45" s="531"/>
      <c r="G45" s="531"/>
      <c r="H45" s="531"/>
      <c r="I45" s="780"/>
      <c r="J45" s="773" t="s">
        <v>469</v>
      </c>
      <c r="K45" s="774"/>
      <c r="L45" s="774"/>
      <c r="M45" s="774"/>
      <c r="N45" s="775"/>
      <c r="O45" s="773" t="s">
        <v>470</v>
      </c>
      <c r="P45" s="774"/>
      <c r="Q45" s="774"/>
      <c r="R45" s="774"/>
      <c r="S45" s="775"/>
      <c r="T45" s="773" t="s">
        <v>471</v>
      </c>
      <c r="U45" s="774"/>
      <c r="V45" s="774"/>
      <c r="W45" s="774"/>
      <c r="X45" s="775"/>
      <c r="Y45" s="268"/>
      <c r="Z45" s="237"/>
      <c r="AA45" s="237"/>
      <c r="AB45" s="237"/>
      <c r="AC45" s="237"/>
      <c r="AD45" s="846" t="s">
        <v>472</v>
      </c>
      <c r="AE45" s="846"/>
      <c r="AF45" s="846"/>
      <c r="AG45" s="846"/>
      <c r="AH45" s="846"/>
      <c r="AI45" s="846"/>
      <c r="AJ45" s="846"/>
      <c r="AK45" s="237"/>
      <c r="AL45" s="237"/>
      <c r="AM45" s="237"/>
      <c r="AN45" s="237"/>
      <c r="AO45" s="156"/>
      <c r="AP45" s="144"/>
    </row>
    <row r="46" spans="2:42">
      <c r="B46" s="102"/>
      <c r="C46" s="781"/>
      <c r="D46" s="679"/>
      <c r="E46" s="679"/>
      <c r="F46" s="679"/>
      <c r="G46" s="679"/>
      <c r="H46" s="679"/>
      <c r="I46" s="782"/>
      <c r="J46" s="139"/>
      <c r="K46" s="229"/>
      <c r="L46" s="140"/>
      <c r="M46" s="140"/>
      <c r="N46" s="141"/>
      <c r="O46" s="248"/>
      <c r="P46" s="140"/>
      <c r="Q46" s="229"/>
      <c r="R46" s="229"/>
      <c r="S46" s="270"/>
      <c r="T46" s="139"/>
      <c r="U46" s="229"/>
      <c r="V46" s="229"/>
      <c r="W46" s="229"/>
      <c r="X46" s="270"/>
      <c r="Y46" s="139"/>
      <c r="Z46" s="229"/>
      <c r="AA46" s="229"/>
      <c r="AB46" s="229"/>
      <c r="AC46" s="229"/>
      <c r="AD46" s="140"/>
      <c r="AE46" s="140"/>
      <c r="AF46" s="140"/>
      <c r="AG46" s="140"/>
      <c r="AH46" s="140"/>
      <c r="AI46" s="142"/>
      <c r="AJ46" s="142"/>
      <c r="AK46" s="229"/>
      <c r="AL46" s="229"/>
      <c r="AM46" s="229"/>
      <c r="AN46" s="229"/>
      <c r="AO46" s="143"/>
      <c r="AP46" s="144"/>
    </row>
    <row r="47" spans="2:42">
      <c r="B47" s="102"/>
      <c r="C47" s="781"/>
      <c r="D47" s="679"/>
      <c r="E47" s="679"/>
      <c r="F47" s="679"/>
      <c r="G47" s="679"/>
      <c r="H47" s="679"/>
      <c r="I47" s="782"/>
      <c r="J47" s="267"/>
      <c r="K47" s="236"/>
      <c r="L47" s="251"/>
      <c r="M47" s="251"/>
      <c r="N47" s="162"/>
      <c r="O47" s="250"/>
      <c r="P47" s="251"/>
      <c r="Q47" s="236"/>
      <c r="R47" s="236"/>
      <c r="S47" s="271"/>
      <c r="T47" s="267"/>
      <c r="U47" s="236"/>
      <c r="V47" s="236"/>
      <c r="W47" s="236"/>
      <c r="X47" s="271"/>
      <c r="Y47" s="267"/>
      <c r="Z47" s="236"/>
      <c r="AA47" s="236"/>
      <c r="AB47" s="236"/>
      <c r="AC47" s="236"/>
      <c r="AD47" s="251"/>
      <c r="AE47" s="251"/>
      <c r="AF47" s="251"/>
      <c r="AG47" s="251"/>
      <c r="AH47" s="251"/>
      <c r="AI47" s="158"/>
      <c r="AJ47" s="158"/>
      <c r="AK47" s="236"/>
      <c r="AL47" s="236"/>
      <c r="AM47" s="236"/>
      <c r="AN47" s="236"/>
      <c r="AO47" s="159"/>
      <c r="AP47" s="144"/>
    </row>
    <row r="48" spans="2:42">
      <c r="B48" s="102"/>
      <c r="C48" s="783"/>
      <c r="D48" s="719"/>
      <c r="E48" s="719"/>
      <c r="F48" s="719"/>
      <c r="G48" s="719"/>
      <c r="H48" s="719"/>
      <c r="I48" s="784"/>
      <c r="J48" s="148"/>
      <c r="K48" s="235"/>
      <c r="L48" s="161"/>
      <c r="M48" s="161"/>
      <c r="N48" s="163"/>
      <c r="O48" s="249"/>
      <c r="P48" s="161"/>
      <c r="Q48" s="235"/>
      <c r="R48" s="235"/>
      <c r="S48" s="272"/>
      <c r="T48" s="148"/>
      <c r="U48" s="235"/>
      <c r="V48" s="235"/>
      <c r="W48" s="235"/>
      <c r="X48" s="272"/>
      <c r="Y48" s="148"/>
      <c r="Z48" s="235"/>
      <c r="AA48" s="235"/>
      <c r="AB48" s="235"/>
      <c r="AC48" s="235"/>
      <c r="AD48" s="161"/>
      <c r="AE48" s="161"/>
      <c r="AF48" s="161"/>
      <c r="AG48" s="161"/>
      <c r="AH48" s="161"/>
      <c r="AI48" s="146"/>
      <c r="AJ48" s="146"/>
      <c r="AK48" s="235"/>
      <c r="AL48" s="235"/>
      <c r="AM48" s="235"/>
      <c r="AN48" s="235"/>
      <c r="AO48" s="147"/>
      <c r="AP48" s="144"/>
    </row>
    <row r="49" spans="2:42">
      <c r="B49" s="144"/>
      <c r="C49" s="109"/>
      <c r="D49" s="111"/>
      <c r="E49" s="111"/>
      <c r="F49" s="111"/>
      <c r="G49" s="111"/>
      <c r="H49" s="111"/>
      <c r="I49" s="111"/>
      <c r="J49" s="111"/>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50"/>
      <c r="AI49" s="150"/>
      <c r="AJ49" s="150"/>
      <c r="AK49" s="150"/>
      <c r="AL49" s="150"/>
      <c r="AM49" s="149"/>
      <c r="AN49" s="109"/>
      <c r="AO49" s="109"/>
      <c r="AP49" s="144"/>
    </row>
    <row r="50" spans="2:42">
      <c r="B50" s="112"/>
      <c r="C50" s="99"/>
      <c r="D50" s="113"/>
      <c r="E50" s="113"/>
      <c r="F50" s="113"/>
      <c r="G50" s="113"/>
      <c r="H50" s="113"/>
      <c r="I50" s="113"/>
      <c r="J50" s="113"/>
      <c r="K50" s="114"/>
      <c r="L50" s="114"/>
      <c r="M50" s="114"/>
      <c r="N50" s="114"/>
      <c r="O50" s="114"/>
      <c r="P50" s="114"/>
      <c r="Q50" s="114"/>
      <c r="R50" s="114"/>
      <c r="S50" s="114"/>
      <c r="T50" s="114"/>
      <c r="U50" s="115"/>
      <c r="V50" s="115"/>
      <c r="W50" s="115"/>
      <c r="X50" s="115"/>
      <c r="Y50" s="115"/>
      <c r="Z50" s="115"/>
      <c r="AA50" s="115"/>
      <c r="AB50" s="115"/>
      <c r="AC50" s="115"/>
      <c r="AD50" s="115"/>
      <c r="AE50" s="115"/>
      <c r="AF50" s="115"/>
      <c r="AG50" s="114"/>
      <c r="AH50" s="114"/>
      <c r="AI50" s="114"/>
      <c r="AJ50" s="114"/>
      <c r="AK50" s="114"/>
      <c r="AL50" s="114"/>
      <c r="AM50" s="114"/>
      <c r="AN50" s="99"/>
      <c r="AO50" s="99"/>
      <c r="AP50" s="112"/>
    </row>
    <row r="51" spans="2:42">
      <c r="B51" s="112"/>
      <c r="C51" s="99"/>
      <c r="D51" s="113"/>
      <c r="E51" s="113"/>
      <c r="F51" s="113"/>
      <c r="G51" s="113"/>
      <c r="H51" s="113"/>
      <c r="I51" s="113"/>
      <c r="J51" s="113"/>
      <c r="K51" s="114"/>
      <c r="L51" s="114"/>
      <c r="M51" s="114"/>
      <c r="N51" s="114"/>
      <c r="O51" s="114"/>
      <c r="P51" s="114"/>
      <c r="Q51" s="114"/>
      <c r="R51" s="114"/>
      <c r="S51" s="114"/>
      <c r="T51" s="114"/>
      <c r="U51" s="115"/>
      <c r="V51" s="115"/>
      <c r="W51" s="115"/>
      <c r="X51" s="115"/>
      <c r="Y51" s="115"/>
      <c r="Z51" s="115"/>
      <c r="AA51" s="115"/>
      <c r="AB51" s="115"/>
      <c r="AC51" s="115"/>
      <c r="AD51" s="115"/>
      <c r="AE51" s="115"/>
      <c r="AF51" s="115"/>
      <c r="AG51" s="114"/>
      <c r="AH51" s="114"/>
      <c r="AI51" s="114"/>
      <c r="AJ51" s="114"/>
      <c r="AK51" s="114"/>
      <c r="AL51" s="114"/>
      <c r="AM51" s="114"/>
      <c r="AN51" s="99"/>
      <c r="AO51" s="99"/>
      <c r="AP51" s="112"/>
    </row>
    <row r="52" spans="2:42">
      <c r="B52" s="112"/>
      <c r="C52" s="99"/>
      <c r="D52" s="113"/>
      <c r="E52" s="113"/>
      <c r="F52" s="113"/>
      <c r="G52" s="113"/>
      <c r="H52" s="113"/>
      <c r="I52" s="113"/>
      <c r="J52" s="113"/>
      <c r="K52" s="114"/>
      <c r="L52" s="114"/>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4"/>
      <c r="AN52" s="99"/>
      <c r="AO52" s="99"/>
      <c r="AP52" s="112"/>
    </row>
    <row r="53" spans="2:42">
      <c r="B53" s="112"/>
      <c r="C53" s="99"/>
      <c r="D53" s="113"/>
      <c r="E53" s="113"/>
      <c r="F53" s="113"/>
      <c r="G53" s="113"/>
      <c r="H53" s="113"/>
      <c r="I53" s="113"/>
      <c r="J53" s="113"/>
      <c r="K53" s="114"/>
      <c r="L53" s="114"/>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4"/>
      <c r="AN53" s="99"/>
      <c r="AO53" s="99"/>
      <c r="AP53" s="112"/>
    </row>
    <row r="54" spans="2:42">
      <c r="B54" s="112"/>
      <c r="C54" s="99"/>
      <c r="D54" s="113"/>
      <c r="E54" s="113"/>
      <c r="F54" s="113"/>
      <c r="G54" s="113"/>
      <c r="H54" s="113"/>
      <c r="I54" s="113"/>
      <c r="J54" s="113"/>
      <c r="K54" s="114"/>
      <c r="L54" s="114"/>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4"/>
      <c r="AN54" s="99"/>
      <c r="AO54" s="99"/>
      <c r="AP54" s="112"/>
    </row>
    <row r="55" spans="2:42">
      <c r="B55" s="112"/>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112"/>
      <c r="AP55" s="112"/>
    </row>
    <row r="56" spans="2:42">
      <c r="B56" s="112"/>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112"/>
      <c r="AP56" s="112"/>
    </row>
    <row r="57" spans="2:42">
      <c r="B57" s="112"/>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112"/>
      <c r="AP57" s="112"/>
    </row>
    <row r="58" spans="2:42">
      <c r="B58" s="112"/>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112"/>
      <c r="AP58" s="112"/>
    </row>
    <row r="59" spans="2:42">
      <c r="B59" s="112"/>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112"/>
      <c r="AP59" s="112"/>
    </row>
    <row r="60" spans="2:42">
      <c r="B60" s="112"/>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112"/>
      <c r="AP60" s="112"/>
    </row>
    <row r="61" spans="2:42">
      <c r="B61" s="112"/>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112"/>
      <c r="AP61" s="112"/>
    </row>
    <row r="62" spans="2:42">
      <c r="B62" s="112"/>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112"/>
      <c r="AP62" s="112"/>
    </row>
    <row r="63" spans="2:4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row>
    <row r="64" spans="2:4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row>
    <row r="65" spans="2:4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row>
    <row r="66" spans="2:4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row>
    <row r="67" spans="2:4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row>
    <row r="68" spans="2:4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row>
    <row r="69" spans="2:4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row>
    <row r="70" spans="2:4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row>
    <row r="71" spans="2:4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row>
    <row r="72" spans="2:4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row>
    <row r="73" spans="2:4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row>
    <row r="74" spans="2:4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row>
    <row r="75" spans="2:4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row>
    <row r="76" spans="2:4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row>
    <row r="77" spans="2:4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row>
    <row r="78" spans="2:4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row>
    <row r="79" spans="2:4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row>
    <row r="80" spans="2:4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row>
    <row r="81" spans="2:4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row>
    <row r="82" spans="2:4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row>
    <row r="83" spans="2:4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row>
    <row r="84" spans="2:4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row>
    <row r="85" spans="2:4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row>
    <row r="86" spans="2:4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row>
    <row r="87" spans="2:4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row>
    <row r="88" spans="2:4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row>
    <row r="89" spans="2:4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row>
    <row r="90" spans="2:4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row>
    <row r="91" spans="2:4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row>
    <row r="92" spans="2:4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row>
    <row r="93" spans="2:4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row>
    <row r="94" spans="2:4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row>
    <row r="95" spans="2:4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row>
    <row r="96" spans="2:4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row>
    <row r="97" spans="2:4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row>
    <row r="98" spans="2:4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row>
    <row r="99" spans="2:4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row>
    <row r="100" spans="2:4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row>
    <row r="101" spans="2:4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row>
    <row r="102" spans="2:4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row>
    <row r="103" spans="2:4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row>
    <row r="104" spans="2:4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row>
    <row r="105" spans="2:4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row>
    <row r="106" spans="2:4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row>
    <row r="107" spans="2:4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row>
    <row r="108" spans="2:4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row>
    <row r="109" spans="2:4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row>
    <row r="110" spans="2:4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row>
    <row r="111" spans="2:4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row>
    <row r="112" spans="2:4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row>
    <row r="113" spans="2:4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row>
  </sheetData>
  <sheetProtection password="D805" sheet="1" objects="1" scenarios="1"/>
  <mergeCells count="69">
    <mergeCell ref="AE30:AO31"/>
    <mergeCell ref="AF40:AI40"/>
    <mergeCell ref="AF41:AI41"/>
    <mergeCell ref="AF43:AI43"/>
    <mergeCell ref="AJ40:AO40"/>
    <mergeCell ref="AJ41:AO41"/>
    <mergeCell ref="AF42:AI42"/>
    <mergeCell ref="AE32:AG33"/>
    <mergeCell ref="C45:I48"/>
    <mergeCell ref="J45:N45"/>
    <mergeCell ref="O45:S45"/>
    <mergeCell ref="T45:X45"/>
    <mergeCell ref="AD45:AJ45"/>
    <mergeCell ref="AI14:AM14"/>
    <mergeCell ref="AB11:AD11"/>
    <mergeCell ref="C9:N9"/>
    <mergeCell ref="C12:I12"/>
    <mergeCell ref="C13:I13"/>
    <mergeCell ref="C14:I14"/>
    <mergeCell ref="K13:AC13"/>
    <mergeCell ref="K14:AC14"/>
    <mergeCell ref="K12:AC12"/>
    <mergeCell ref="C15:I15"/>
    <mergeCell ref="K15:O15"/>
    <mergeCell ref="Q15:W15"/>
    <mergeCell ref="P18:X18"/>
    <mergeCell ref="X15:AN15"/>
    <mergeCell ref="Z16:AD16"/>
    <mergeCell ref="Z17:AD17"/>
    <mergeCell ref="AF18:AN18"/>
    <mergeCell ref="C16:I17"/>
    <mergeCell ref="J16:N16"/>
    <mergeCell ref="J17:N17"/>
    <mergeCell ref="K18:M18"/>
    <mergeCell ref="C18:I18"/>
    <mergeCell ref="V41:W41"/>
    <mergeCell ref="Z34:AD34"/>
    <mergeCell ref="Z35:AD35"/>
    <mergeCell ref="Z36:AD36"/>
    <mergeCell ref="D39:H43"/>
    <mergeCell ref="J37:M38"/>
    <mergeCell ref="Z37:AD38"/>
    <mergeCell ref="C19:I21"/>
    <mergeCell ref="D24:H24"/>
    <mergeCell ref="D25:H26"/>
    <mergeCell ref="D27:H27"/>
    <mergeCell ref="C22:I23"/>
    <mergeCell ref="D30:H31"/>
    <mergeCell ref="D32:H33"/>
    <mergeCell ref="D34:H36"/>
    <mergeCell ref="D37:H38"/>
    <mergeCell ref="W32:Y33"/>
    <mergeCell ref="J34:M36"/>
    <mergeCell ref="Z30:AD31"/>
    <mergeCell ref="AJ3:AO3"/>
    <mergeCell ref="AA23:AM23"/>
    <mergeCell ref="AF11:AN11"/>
    <mergeCell ref="J32:M33"/>
    <mergeCell ref="T27:AF27"/>
    <mergeCell ref="AI27:AO27"/>
    <mergeCell ref="AF12:AN12"/>
    <mergeCell ref="AF13:AN13"/>
    <mergeCell ref="AE14:AG14"/>
    <mergeCell ref="P17:X17"/>
    <mergeCell ref="AF16:AN16"/>
    <mergeCell ref="AF17:AN17"/>
    <mergeCell ref="P16:X16"/>
    <mergeCell ref="AA18:AC18"/>
    <mergeCell ref="N4:AD4"/>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36"/>
  <sheetViews>
    <sheetView showGridLines="0" showRowColHeaders="0" workbookViewId="0">
      <selection activeCell="L16" sqref="L16:M17"/>
    </sheetView>
  </sheetViews>
  <sheetFormatPr defaultRowHeight="13.5"/>
  <cols>
    <col min="1" max="40" width="2.25" style="152" customWidth="1"/>
    <col min="41" max="41" width="5.625" style="152" customWidth="1"/>
    <col min="42" max="46" width="2.25" style="152" customWidth="1"/>
    <col min="47" max="47" width="20.125" style="152" customWidth="1"/>
    <col min="48" max="16384" width="9" style="152"/>
  </cols>
  <sheetData>
    <row r="2" spans="2:42">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row>
    <row r="3" spans="2:42">
      <c r="B3" s="153"/>
      <c r="C3" s="153" t="s">
        <v>267</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row>
    <row r="4" spans="2:4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row>
    <row r="5" spans="2:42">
      <c r="B5" s="153"/>
      <c r="C5" s="153"/>
      <c r="D5" s="153"/>
      <c r="E5" s="153"/>
      <c r="F5" s="153"/>
      <c r="G5" s="153"/>
      <c r="H5" s="153"/>
      <c r="I5" s="153"/>
      <c r="J5" s="153"/>
      <c r="K5" s="153"/>
      <c r="L5" s="153"/>
      <c r="M5" s="153"/>
      <c r="N5" s="153"/>
      <c r="O5" s="154"/>
      <c r="P5" s="155"/>
      <c r="Q5" s="155"/>
      <c r="R5" s="155"/>
      <c r="S5" s="156"/>
      <c r="T5" s="154"/>
      <c r="U5" s="155"/>
      <c r="V5" s="155"/>
      <c r="W5" s="155"/>
      <c r="X5" s="156"/>
      <c r="Y5" s="154"/>
      <c r="Z5" s="155"/>
      <c r="AA5" s="155"/>
      <c r="AB5" s="155"/>
      <c r="AC5" s="156"/>
      <c r="AD5" s="154"/>
      <c r="AE5" s="155"/>
      <c r="AF5" s="155"/>
      <c r="AG5" s="155"/>
      <c r="AH5" s="156"/>
      <c r="AI5" s="731"/>
      <c r="AJ5" s="729"/>
      <c r="AK5" s="729"/>
      <c r="AL5" s="729"/>
      <c r="AM5" s="730"/>
      <c r="AN5" s="153"/>
    </row>
    <row r="6" spans="2:42">
      <c r="B6" s="153"/>
      <c r="C6" s="153"/>
      <c r="D6" s="153"/>
      <c r="E6" s="153"/>
      <c r="F6" s="153"/>
      <c r="G6" s="153"/>
      <c r="H6" s="153"/>
      <c r="I6" s="153"/>
      <c r="J6" s="153"/>
      <c r="K6" s="153"/>
      <c r="L6" s="153"/>
      <c r="M6" s="153"/>
      <c r="N6" s="153"/>
      <c r="O6" s="157"/>
      <c r="P6" s="158"/>
      <c r="Q6" s="158"/>
      <c r="R6" s="158"/>
      <c r="S6" s="159"/>
      <c r="T6" s="157"/>
      <c r="U6" s="158"/>
      <c r="V6" s="158"/>
      <c r="W6" s="158"/>
      <c r="X6" s="159"/>
      <c r="Y6" s="157"/>
      <c r="Z6" s="158"/>
      <c r="AA6" s="158"/>
      <c r="AB6" s="158"/>
      <c r="AC6" s="159"/>
      <c r="AD6" s="157"/>
      <c r="AE6" s="158"/>
      <c r="AF6" s="158"/>
      <c r="AG6" s="158"/>
      <c r="AH6" s="159"/>
      <c r="AI6" s="157"/>
      <c r="AJ6" s="158"/>
      <c r="AK6" s="158"/>
      <c r="AL6" s="158"/>
      <c r="AM6" s="159"/>
      <c r="AN6" s="153"/>
    </row>
    <row r="7" spans="2:42">
      <c r="B7" s="153"/>
      <c r="C7" s="153"/>
      <c r="D7" s="153"/>
      <c r="E7" s="153"/>
      <c r="F7" s="153"/>
      <c r="G7" s="153"/>
      <c r="H7" s="153"/>
      <c r="I7" s="153"/>
      <c r="J7" s="153"/>
      <c r="K7" s="153"/>
      <c r="L7" s="153"/>
      <c r="M7" s="153"/>
      <c r="N7" s="153"/>
      <c r="O7" s="157"/>
      <c r="P7" s="158"/>
      <c r="Q7" s="158"/>
      <c r="R7" s="158"/>
      <c r="S7" s="159"/>
      <c r="T7" s="157"/>
      <c r="U7" s="158"/>
      <c r="V7" s="158"/>
      <c r="W7" s="158"/>
      <c r="X7" s="159"/>
      <c r="Y7" s="157"/>
      <c r="Z7" s="158"/>
      <c r="AA7" s="158"/>
      <c r="AB7" s="158"/>
      <c r="AC7" s="159"/>
      <c r="AD7" s="157"/>
      <c r="AE7" s="158"/>
      <c r="AF7" s="158"/>
      <c r="AG7" s="158"/>
      <c r="AH7" s="159"/>
      <c r="AI7" s="157"/>
      <c r="AJ7" s="158"/>
      <c r="AK7" s="158"/>
      <c r="AL7" s="158"/>
      <c r="AM7" s="159"/>
      <c r="AN7" s="153"/>
    </row>
    <row r="8" spans="2:42">
      <c r="B8" s="153"/>
      <c r="C8" s="153"/>
      <c r="D8" s="153"/>
      <c r="E8" s="153"/>
      <c r="F8" s="153"/>
      <c r="G8" s="153"/>
      <c r="H8" s="153"/>
      <c r="I8" s="153"/>
      <c r="J8" s="153"/>
      <c r="K8" s="153"/>
      <c r="L8" s="153"/>
      <c r="M8" s="153"/>
      <c r="N8" s="153"/>
      <c r="O8" s="157"/>
      <c r="P8" s="158"/>
      <c r="Q8" s="158"/>
      <c r="R8" s="158"/>
      <c r="S8" s="159"/>
      <c r="T8" s="157"/>
      <c r="U8" s="158"/>
      <c r="V8" s="158"/>
      <c r="W8" s="158"/>
      <c r="X8" s="159"/>
      <c r="Y8" s="157"/>
      <c r="Z8" s="158"/>
      <c r="AA8" s="158"/>
      <c r="AB8" s="158"/>
      <c r="AC8" s="159"/>
      <c r="AD8" s="157"/>
      <c r="AE8" s="158"/>
      <c r="AF8" s="158"/>
      <c r="AG8" s="158"/>
      <c r="AH8" s="159"/>
      <c r="AI8" s="157"/>
      <c r="AJ8" s="158"/>
      <c r="AK8" s="158"/>
      <c r="AL8" s="158"/>
      <c r="AM8" s="159"/>
      <c r="AN8" s="153"/>
    </row>
    <row r="9" spans="2:42">
      <c r="B9" s="153"/>
      <c r="C9" s="153"/>
      <c r="D9" s="153"/>
      <c r="E9" s="153"/>
      <c r="F9" s="153"/>
      <c r="G9" s="153"/>
      <c r="H9" s="153"/>
      <c r="I9" s="153"/>
      <c r="J9" s="153"/>
      <c r="K9" s="153"/>
      <c r="L9" s="153"/>
      <c r="M9" s="153"/>
      <c r="N9" s="153"/>
      <c r="O9" s="145"/>
      <c r="P9" s="146"/>
      <c r="Q9" s="146"/>
      <c r="R9" s="146"/>
      <c r="S9" s="147"/>
      <c r="T9" s="145"/>
      <c r="U9" s="146"/>
      <c r="V9" s="146"/>
      <c r="W9" s="146"/>
      <c r="X9" s="147"/>
      <c r="Y9" s="145"/>
      <c r="Z9" s="146"/>
      <c r="AA9" s="146"/>
      <c r="AB9" s="146"/>
      <c r="AC9" s="147"/>
      <c r="AD9" s="145"/>
      <c r="AE9" s="146"/>
      <c r="AF9" s="146"/>
      <c r="AG9" s="146"/>
      <c r="AH9" s="147"/>
      <c r="AI9" s="145"/>
      <c r="AJ9" s="146"/>
      <c r="AK9" s="146"/>
      <c r="AL9" s="146"/>
      <c r="AM9" s="147"/>
      <c r="AN9" s="153"/>
    </row>
    <row r="10" spans="2:42">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row>
    <row r="11" spans="2:42">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row>
    <row r="12" spans="2:42">
      <c r="B12" s="153"/>
      <c r="C12" s="153"/>
      <c r="D12" s="153"/>
      <c r="E12" s="153"/>
      <c r="F12" s="153"/>
      <c r="G12" s="153"/>
      <c r="H12" s="153"/>
      <c r="I12" s="153"/>
      <c r="J12" s="153"/>
      <c r="K12" s="153"/>
      <c r="L12" s="153"/>
      <c r="M12" s="153"/>
      <c r="N12" s="153"/>
      <c r="O12" s="153"/>
      <c r="P12" s="514" t="s">
        <v>268</v>
      </c>
      <c r="Q12" s="514"/>
      <c r="R12" s="514"/>
      <c r="S12" s="514"/>
      <c r="T12" s="514"/>
      <c r="U12" s="514"/>
      <c r="V12" s="514"/>
      <c r="W12" s="514"/>
      <c r="X12" s="514"/>
      <c r="Y12" s="514"/>
      <c r="Z12" s="514"/>
      <c r="AA12" s="514"/>
      <c r="AB12" s="153"/>
      <c r="AC12" s="153"/>
      <c r="AD12" s="153"/>
      <c r="AE12" s="153"/>
      <c r="AF12" s="153"/>
      <c r="AG12" s="153"/>
      <c r="AH12" s="153"/>
      <c r="AI12" s="153"/>
      <c r="AJ12" s="153"/>
      <c r="AK12" s="153"/>
      <c r="AL12" s="153"/>
      <c r="AM12" s="153"/>
      <c r="AN12" s="153"/>
    </row>
    <row r="13" spans="2:42">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row>
    <row r="14" spans="2:42">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920">
        <v>41004</v>
      </c>
      <c r="AE14" s="920"/>
      <c r="AF14" s="920"/>
      <c r="AG14" s="920"/>
      <c r="AH14" s="920"/>
      <c r="AI14" s="920"/>
      <c r="AJ14" s="920"/>
      <c r="AK14" s="920"/>
      <c r="AL14" s="920"/>
      <c r="AM14" s="920"/>
      <c r="AN14" s="153"/>
      <c r="AO14" s="151" t="s">
        <v>223</v>
      </c>
      <c r="AP14" s="152" t="s">
        <v>537</v>
      </c>
    </row>
    <row r="15" spans="2:42">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row>
    <row r="16" spans="2:42">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row>
    <row r="17" spans="2:47">
      <c r="B17" s="153"/>
      <c r="C17" s="514" t="str">
        <f>"一関市長　"&amp;市長名&amp;"様"</f>
        <v>一関市長　勝部 修様</v>
      </c>
      <c r="D17" s="514"/>
      <c r="E17" s="514"/>
      <c r="F17" s="514"/>
      <c r="G17" s="514"/>
      <c r="H17" s="514"/>
      <c r="I17" s="514"/>
      <c r="J17" s="514"/>
      <c r="K17" s="514"/>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row>
    <row r="18" spans="2:47">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row>
    <row r="19" spans="2:47">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row>
    <row r="20" spans="2:47">
      <c r="B20" s="153"/>
      <c r="C20" s="153"/>
      <c r="D20" s="153"/>
      <c r="E20" s="153"/>
      <c r="F20" s="153"/>
      <c r="G20" s="153"/>
      <c r="H20" s="153"/>
      <c r="I20" s="153"/>
      <c r="J20" s="153"/>
      <c r="K20" s="153"/>
      <c r="L20" s="770" t="s">
        <v>538</v>
      </c>
      <c r="M20" s="770"/>
      <c r="N20" s="770"/>
      <c r="O20" s="770"/>
      <c r="P20" s="770"/>
      <c r="Q20" s="770"/>
      <c r="R20" s="770"/>
      <c r="S20" s="770"/>
      <c r="T20" s="153"/>
      <c r="U20" s="827" t="s">
        <v>7</v>
      </c>
      <c r="V20" s="827"/>
      <c r="W20" s="827"/>
      <c r="X20" s="146"/>
      <c r="Y20" s="727" t="str">
        <f>申込者住所</f>
        <v>一関市竹山町7番2号</v>
      </c>
      <c r="Z20" s="727"/>
      <c r="AA20" s="727"/>
      <c r="AB20" s="727"/>
      <c r="AC20" s="727"/>
      <c r="AD20" s="727"/>
      <c r="AE20" s="727"/>
      <c r="AF20" s="727"/>
      <c r="AG20" s="727"/>
      <c r="AH20" s="727"/>
      <c r="AI20" s="727"/>
      <c r="AJ20" s="727"/>
      <c r="AK20" s="727"/>
      <c r="AL20" s="727"/>
      <c r="AM20" s="146"/>
      <c r="AN20" s="153"/>
    </row>
    <row r="21" spans="2:47">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row>
    <row r="22" spans="2:47">
      <c r="B22" s="153"/>
      <c r="C22" s="153"/>
      <c r="D22" s="153"/>
      <c r="E22" s="153"/>
      <c r="F22" s="153"/>
      <c r="G22" s="153"/>
      <c r="H22" s="153"/>
      <c r="I22" s="153"/>
      <c r="J22" s="153"/>
      <c r="K22" s="153"/>
      <c r="L22" s="153"/>
      <c r="M22" s="153"/>
      <c r="N22" s="153"/>
      <c r="O22" s="153"/>
      <c r="P22" s="153"/>
      <c r="Q22" s="153"/>
      <c r="R22" s="153"/>
      <c r="S22" s="153"/>
      <c r="T22" s="153"/>
      <c r="U22" s="827" t="s">
        <v>15</v>
      </c>
      <c r="V22" s="827"/>
      <c r="W22" s="827"/>
      <c r="X22" s="146"/>
      <c r="Y22" s="727" t="str">
        <f>申込者氏名</f>
        <v>一 関　太 郎</v>
      </c>
      <c r="Z22" s="727"/>
      <c r="AA22" s="727"/>
      <c r="AB22" s="727"/>
      <c r="AC22" s="727"/>
      <c r="AD22" s="727"/>
      <c r="AE22" s="727"/>
      <c r="AF22" s="727"/>
      <c r="AG22" s="727"/>
      <c r="AH22" s="727"/>
      <c r="AI22" s="727"/>
      <c r="AJ22" s="727"/>
      <c r="AK22" s="727"/>
      <c r="AL22" s="146" t="s">
        <v>120</v>
      </c>
      <c r="AM22" s="146"/>
      <c r="AN22" s="153"/>
    </row>
    <row r="23" spans="2:47">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row>
    <row r="24" spans="2:47">
      <c r="B24" s="153"/>
      <c r="C24" s="847">
        <f>承認年月日</f>
        <v>42919</v>
      </c>
      <c r="D24" s="847"/>
      <c r="E24" s="847"/>
      <c r="F24" s="847"/>
      <c r="G24" s="847"/>
      <c r="H24" s="847"/>
      <c r="I24" s="847"/>
      <c r="J24" s="847"/>
      <c r="K24" s="847"/>
      <c r="L24" s="160"/>
      <c r="M24" s="153" t="s">
        <v>269</v>
      </c>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1"/>
    </row>
    <row r="25" spans="2:47">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row>
    <row r="26" spans="2:47">
      <c r="B26" s="153"/>
      <c r="C26" s="153" t="s">
        <v>272</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row>
    <row r="27" spans="2:47">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row>
    <row r="28" spans="2:47">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row>
    <row r="29" spans="2:47">
      <c r="B29" s="153"/>
      <c r="C29" s="661" t="s">
        <v>22</v>
      </c>
      <c r="D29" s="914"/>
      <c r="E29" s="914"/>
      <c r="F29" s="914"/>
      <c r="G29" s="914"/>
      <c r="H29" s="914"/>
      <c r="I29" s="914"/>
      <c r="J29" s="915"/>
      <c r="K29" s="246"/>
      <c r="L29" s="652" t="str">
        <f>IF(工事場所判定,申込者住所,工事場所住所)</f>
        <v>一関市竹山町7番2号</v>
      </c>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143"/>
      <c r="AN29" s="153"/>
    </row>
    <row r="30" spans="2:47">
      <c r="B30" s="153"/>
      <c r="C30" s="916"/>
      <c r="D30" s="917"/>
      <c r="E30" s="917"/>
      <c r="F30" s="917"/>
      <c r="G30" s="917"/>
      <c r="H30" s="917"/>
      <c r="I30" s="917"/>
      <c r="J30" s="918"/>
      <c r="K30" s="247"/>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147"/>
      <c r="AN30" s="153"/>
    </row>
    <row r="31" spans="2:47">
      <c r="B31" s="153"/>
      <c r="C31" s="661" t="s">
        <v>92</v>
      </c>
      <c r="D31" s="914"/>
      <c r="E31" s="914"/>
      <c r="F31" s="914"/>
      <c r="G31" s="914"/>
      <c r="H31" s="914"/>
      <c r="I31" s="914"/>
      <c r="J31" s="915"/>
      <c r="K31" s="140"/>
      <c r="L31" s="531" t="str">
        <f>工事種別</f>
        <v>新設</v>
      </c>
      <c r="M31" s="531"/>
      <c r="N31" s="531"/>
      <c r="O31" s="531"/>
      <c r="P31" s="531"/>
      <c r="Q31" s="531"/>
      <c r="R31" s="140"/>
      <c r="S31" s="140"/>
      <c r="T31" s="531" t="s">
        <v>93</v>
      </c>
      <c r="U31" s="531"/>
      <c r="V31" s="531"/>
      <c r="W31" s="140"/>
      <c r="X31" s="531" t="s">
        <v>55</v>
      </c>
      <c r="Y31" s="531"/>
      <c r="Z31" s="830" t="str">
        <f>承認番号</f>
        <v>27-001</v>
      </c>
      <c r="AA31" s="830"/>
      <c r="AB31" s="830"/>
      <c r="AC31" s="830"/>
      <c r="AD31" s="830"/>
      <c r="AE31" s="830"/>
      <c r="AF31" s="830"/>
      <c r="AG31" s="838" t="s">
        <v>56</v>
      </c>
      <c r="AH31" s="838"/>
      <c r="AI31" s="838"/>
      <c r="AJ31" s="838"/>
      <c r="AK31" s="838"/>
      <c r="AL31" s="838"/>
      <c r="AM31" s="839"/>
      <c r="AN31" s="153"/>
      <c r="AP31" s="919"/>
      <c r="AQ31" s="919"/>
      <c r="AR31" s="919"/>
      <c r="AS31" s="919"/>
      <c r="AT31" s="919"/>
      <c r="AU31" s="919"/>
    </row>
    <row r="32" spans="2:47">
      <c r="B32" s="153"/>
      <c r="C32" s="916"/>
      <c r="D32" s="917"/>
      <c r="E32" s="917"/>
      <c r="F32" s="917"/>
      <c r="G32" s="917"/>
      <c r="H32" s="917"/>
      <c r="I32" s="917"/>
      <c r="J32" s="918"/>
      <c r="K32" s="161"/>
      <c r="L32" s="719"/>
      <c r="M32" s="719"/>
      <c r="N32" s="719"/>
      <c r="O32" s="719"/>
      <c r="P32" s="719"/>
      <c r="Q32" s="719"/>
      <c r="R32" s="161"/>
      <c r="S32" s="161"/>
      <c r="T32" s="719"/>
      <c r="U32" s="719"/>
      <c r="V32" s="719"/>
      <c r="W32" s="161"/>
      <c r="X32" s="719"/>
      <c r="Y32" s="719"/>
      <c r="Z32" s="830"/>
      <c r="AA32" s="830"/>
      <c r="AB32" s="830"/>
      <c r="AC32" s="830"/>
      <c r="AD32" s="830"/>
      <c r="AE32" s="830"/>
      <c r="AF32" s="830"/>
      <c r="AG32" s="838"/>
      <c r="AH32" s="838"/>
      <c r="AI32" s="838"/>
      <c r="AJ32" s="838"/>
      <c r="AK32" s="838"/>
      <c r="AL32" s="838"/>
      <c r="AM32" s="839"/>
      <c r="AN32" s="153"/>
      <c r="AP32" s="919"/>
      <c r="AQ32" s="919"/>
      <c r="AR32" s="919"/>
      <c r="AS32" s="919"/>
      <c r="AT32" s="919"/>
      <c r="AU32" s="919"/>
    </row>
    <row r="33" spans="2:42" ht="213.75" customHeight="1">
      <c r="B33" s="153"/>
      <c r="C33" s="773" t="s">
        <v>270</v>
      </c>
      <c r="D33" s="774"/>
      <c r="E33" s="774"/>
      <c r="F33" s="774"/>
      <c r="G33" s="774"/>
      <c r="H33" s="774"/>
      <c r="I33" s="774"/>
      <c r="J33" s="775"/>
      <c r="K33" s="373"/>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141"/>
      <c r="AN33" s="153"/>
      <c r="AO33" s="151" t="s">
        <v>223</v>
      </c>
      <c r="AP33" s="152" t="s">
        <v>271</v>
      </c>
    </row>
    <row r="34" spans="2:42" ht="13.5" customHeight="1">
      <c r="B34" s="153"/>
      <c r="C34" s="661" t="s">
        <v>416</v>
      </c>
      <c r="D34" s="914"/>
      <c r="E34" s="914"/>
      <c r="F34" s="914"/>
      <c r="G34" s="914"/>
      <c r="H34" s="914"/>
      <c r="I34" s="914"/>
      <c r="J34" s="915"/>
      <c r="K34" s="140"/>
      <c r="L34" s="547" t="str">
        <f>事業者名</f>
        <v>有限会社 脇田郷水道</v>
      </c>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140"/>
      <c r="AL34" s="774" t="s">
        <v>120</v>
      </c>
      <c r="AM34" s="143"/>
      <c r="AN34" s="153"/>
    </row>
    <row r="35" spans="2:42">
      <c r="B35" s="153"/>
      <c r="C35" s="916"/>
      <c r="D35" s="917"/>
      <c r="E35" s="917"/>
      <c r="F35" s="917"/>
      <c r="G35" s="917"/>
      <c r="H35" s="917"/>
      <c r="I35" s="917"/>
      <c r="J35" s="918"/>
      <c r="K35" s="161"/>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161"/>
      <c r="AL35" s="774"/>
      <c r="AM35" s="147"/>
      <c r="AN35" s="153"/>
    </row>
    <row r="36" spans="2:4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row>
  </sheetData>
  <sheetProtection password="D805" sheet="1" objects="1" scenarios="1"/>
  <mergeCells count="24">
    <mergeCell ref="C34:J35"/>
    <mergeCell ref="L29:AL30"/>
    <mergeCell ref="L31:Q32"/>
    <mergeCell ref="L34:AJ35"/>
    <mergeCell ref="AL34:AL35"/>
    <mergeCell ref="AI5:AM5"/>
    <mergeCell ref="P12:AA12"/>
    <mergeCell ref="AD14:AM14"/>
    <mergeCell ref="U20:W20"/>
    <mergeCell ref="Y20:AL20"/>
    <mergeCell ref="AP31:AU32"/>
    <mergeCell ref="X31:Y32"/>
    <mergeCell ref="T31:V32"/>
    <mergeCell ref="Z31:AF32"/>
    <mergeCell ref="AG31:AM32"/>
    <mergeCell ref="C17:K17"/>
    <mergeCell ref="C33:J33"/>
    <mergeCell ref="L33:AL33"/>
    <mergeCell ref="L20:S20"/>
    <mergeCell ref="U22:W22"/>
    <mergeCell ref="Y22:AK22"/>
    <mergeCell ref="C24:K24"/>
    <mergeCell ref="C29:J30"/>
    <mergeCell ref="C31:J32"/>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showGridLines="0" showRowColHeaders="0" workbookViewId="0">
      <selection activeCell="I18" sqref="I18"/>
    </sheetView>
  </sheetViews>
  <sheetFormatPr defaultRowHeight="13.5"/>
  <cols>
    <col min="1" max="1" width="3.75" style="38" customWidth="1"/>
    <col min="2" max="2" width="9" style="38"/>
    <col min="3" max="3" width="12.875" style="38" customWidth="1"/>
    <col min="4" max="4" width="3.25" style="38" customWidth="1"/>
    <col min="5" max="5" width="22.5" style="38" customWidth="1"/>
    <col min="6" max="6" width="80.125" style="38" customWidth="1"/>
    <col min="7" max="16384" width="9" style="38"/>
  </cols>
  <sheetData>
    <row r="2" spans="2:6">
      <c r="B2" s="40" t="s">
        <v>196</v>
      </c>
      <c r="C2" s="40"/>
      <c r="D2" s="40"/>
      <c r="E2" s="40"/>
      <c r="F2" s="40"/>
    </row>
    <row r="3" spans="2:6">
      <c r="B3" s="40"/>
      <c r="C3" s="40"/>
      <c r="D3" s="40"/>
      <c r="E3" s="40"/>
      <c r="F3" s="40"/>
    </row>
    <row r="4" spans="2:6">
      <c r="B4" s="40" t="s">
        <v>191</v>
      </c>
      <c r="C4" s="41">
        <v>40400</v>
      </c>
      <c r="D4" s="40"/>
      <c r="E4" s="40" t="s">
        <v>192</v>
      </c>
      <c r="F4" s="40" t="s">
        <v>193</v>
      </c>
    </row>
    <row r="5" spans="2:6">
      <c r="B5" s="40"/>
      <c r="C5" s="40"/>
      <c r="D5" s="40"/>
      <c r="E5" s="40"/>
      <c r="F5" s="40" t="s">
        <v>194</v>
      </c>
    </row>
    <row r="6" spans="2:6">
      <c r="B6" s="40"/>
      <c r="C6" s="40"/>
      <c r="D6" s="40"/>
      <c r="E6" s="40"/>
      <c r="F6" s="40" t="s">
        <v>195</v>
      </c>
    </row>
    <row r="7" spans="2:6">
      <c r="B7" s="40"/>
      <c r="C7" s="40"/>
      <c r="D7" s="40"/>
      <c r="E7" s="40"/>
      <c r="F7" s="40"/>
    </row>
    <row r="8" spans="2:6">
      <c r="B8" s="40" t="s">
        <v>197</v>
      </c>
      <c r="C8" s="41">
        <v>40410</v>
      </c>
      <c r="D8" s="40"/>
      <c r="E8" s="40" t="s">
        <v>198</v>
      </c>
      <c r="F8" s="40" t="s">
        <v>199</v>
      </c>
    </row>
    <row r="9" spans="2:6">
      <c r="B9" s="40"/>
      <c r="C9" s="40"/>
      <c r="D9" s="40"/>
      <c r="E9" s="40"/>
      <c r="F9" s="40"/>
    </row>
    <row r="10" spans="2:6">
      <c r="B10" s="40" t="s">
        <v>204</v>
      </c>
      <c r="C10" s="41">
        <v>40420</v>
      </c>
      <c r="D10" s="40"/>
      <c r="E10" s="40" t="s">
        <v>198</v>
      </c>
      <c r="F10" s="40" t="s">
        <v>206</v>
      </c>
    </row>
    <row r="11" spans="2:6">
      <c r="B11" s="40"/>
      <c r="C11" s="40"/>
      <c r="D11" s="40"/>
      <c r="E11" s="40"/>
      <c r="F11" s="40" t="s">
        <v>205</v>
      </c>
    </row>
    <row r="12" spans="2:6">
      <c r="B12" s="40"/>
      <c r="C12" s="40"/>
      <c r="D12" s="40"/>
      <c r="E12" s="40"/>
      <c r="F12" s="40"/>
    </row>
    <row r="13" spans="2:6" ht="27">
      <c r="B13" s="40" t="s">
        <v>211</v>
      </c>
      <c r="C13" s="41">
        <v>40673</v>
      </c>
      <c r="D13" s="40"/>
      <c r="E13" s="40" t="s">
        <v>207</v>
      </c>
      <c r="F13" s="42" t="s">
        <v>210</v>
      </c>
    </row>
    <row r="14" spans="2:6">
      <c r="B14" s="40"/>
      <c r="C14" s="40"/>
      <c r="D14" s="40"/>
      <c r="E14" s="40" t="s">
        <v>208</v>
      </c>
      <c r="F14" s="40" t="s">
        <v>209</v>
      </c>
    </row>
    <row r="15" spans="2:6">
      <c r="E15" s="40" t="s">
        <v>207</v>
      </c>
      <c r="F15" s="38" t="s">
        <v>212</v>
      </c>
    </row>
    <row r="16" spans="2:6">
      <c r="E16" s="40" t="s">
        <v>213</v>
      </c>
      <c r="F16" s="38" t="s">
        <v>209</v>
      </c>
    </row>
    <row r="17" spans="2:6">
      <c r="E17" s="40" t="s">
        <v>198</v>
      </c>
      <c r="F17" s="38" t="s">
        <v>214</v>
      </c>
    </row>
    <row r="18" spans="2:6" ht="27">
      <c r="E18" s="40" t="s">
        <v>213</v>
      </c>
      <c r="F18" s="43" t="s">
        <v>215</v>
      </c>
    </row>
    <row r="19" spans="2:6">
      <c r="E19" s="38" t="s">
        <v>218</v>
      </c>
      <c r="F19" s="38" t="s">
        <v>219</v>
      </c>
    </row>
    <row r="21" spans="2:6">
      <c r="B21" s="40" t="s">
        <v>260</v>
      </c>
      <c r="C21" s="44">
        <v>40854</v>
      </c>
      <c r="E21" s="38" t="s">
        <v>261</v>
      </c>
      <c r="F21" s="38" t="s">
        <v>262</v>
      </c>
    </row>
    <row r="22" spans="2:6">
      <c r="E22" s="38" t="s">
        <v>263</v>
      </c>
      <c r="F22" s="38" t="s">
        <v>262</v>
      </c>
    </row>
    <row r="23" spans="2:6">
      <c r="E23" s="38" t="s">
        <v>198</v>
      </c>
      <c r="F23" s="38" t="s">
        <v>266</v>
      </c>
    </row>
    <row r="25" spans="2:6">
      <c r="B25" s="40" t="s">
        <v>282</v>
      </c>
      <c r="C25" s="44">
        <v>41243</v>
      </c>
      <c r="E25" s="38" t="s">
        <v>284</v>
      </c>
      <c r="F25" s="38" t="s">
        <v>285</v>
      </c>
    </row>
    <row r="26" spans="2:6">
      <c r="E26" s="38" t="s">
        <v>283</v>
      </c>
      <c r="F26" s="38" t="s">
        <v>262</v>
      </c>
    </row>
    <row r="28" spans="2:6">
      <c r="B28" s="38" t="s">
        <v>288</v>
      </c>
      <c r="C28" s="44">
        <v>41424</v>
      </c>
      <c r="E28" s="38" t="s">
        <v>284</v>
      </c>
      <c r="F28" s="38" t="s">
        <v>290</v>
      </c>
    </row>
    <row r="29" spans="2:6">
      <c r="E29" s="38" t="s">
        <v>198</v>
      </c>
      <c r="F29" s="38" t="s">
        <v>291</v>
      </c>
    </row>
    <row r="30" spans="2:6">
      <c r="F30" s="38" t="s">
        <v>289</v>
      </c>
    </row>
    <row r="31" spans="2:6">
      <c r="E31" s="38" t="s">
        <v>292</v>
      </c>
      <c r="F31" s="38" t="s">
        <v>293</v>
      </c>
    </row>
    <row r="33" spans="2:6">
      <c r="B33" s="38" t="s">
        <v>301</v>
      </c>
      <c r="C33" s="44">
        <v>41507</v>
      </c>
      <c r="E33" s="38" t="s">
        <v>302</v>
      </c>
    </row>
    <row r="35" spans="2:6">
      <c r="B35" s="38" t="s">
        <v>307</v>
      </c>
      <c r="C35" s="44">
        <v>41849</v>
      </c>
      <c r="E35" s="38" t="s">
        <v>198</v>
      </c>
      <c r="F35" s="38" t="s">
        <v>308</v>
      </c>
    </row>
    <row r="36" spans="2:6">
      <c r="F36" s="38" t="s">
        <v>309</v>
      </c>
    </row>
    <row r="38" spans="2:6">
      <c r="B38" s="38" t="s">
        <v>480</v>
      </c>
      <c r="C38" s="44">
        <v>42906</v>
      </c>
      <c r="E38" s="38" t="s">
        <v>302</v>
      </c>
      <c r="F38" s="38" t="s">
        <v>481</v>
      </c>
    </row>
  </sheetData>
  <sheetProtection password="D805"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P54"/>
  <sheetViews>
    <sheetView showGridLines="0" showRowColHeaders="0" zoomScaleNormal="100" workbookViewId="0">
      <selection activeCell="Z29" sqref="Z29"/>
    </sheetView>
  </sheetViews>
  <sheetFormatPr defaultRowHeight="13.5"/>
  <cols>
    <col min="1" max="1" width="2.25" style="46" customWidth="1"/>
    <col min="2" max="2" width="2.375" style="46" customWidth="1"/>
    <col min="3" max="40" width="2.25" style="46" customWidth="1"/>
    <col min="41" max="16384" width="9" style="46"/>
  </cols>
  <sheetData>
    <row r="2" spans="2:42">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row>
    <row r="3" spans="2:42" ht="13.5" customHeight="1">
      <c r="B3" s="47"/>
      <c r="C3" s="95" t="s">
        <v>420</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580" t="str">
        <f>Ver&amp;"-"&amp;SN</f>
        <v>H29/4/1版-ji7lvz</v>
      </c>
      <c r="AH3" s="580"/>
      <c r="AI3" s="580"/>
      <c r="AJ3" s="580"/>
      <c r="AK3" s="580"/>
      <c r="AL3" s="580"/>
      <c r="AM3" s="580"/>
      <c r="AN3" s="47"/>
    </row>
    <row r="4" spans="2:42" ht="13.5" customHeight="1">
      <c r="B4" s="47"/>
      <c r="C4" s="494"/>
      <c r="D4" s="495"/>
      <c r="E4" s="495"/>
      <c r="F4" s="496"/>
      <c r="G4" s="49"/>
      <c r="H4" s="49"/>
      <c r="I4" s="49"/>
      <c r="J4" s="50"/>
      <c r="K4" s="49"/>
      <c r="L4" s="49"/>
      <c r="M4" s="49"/>
      <c r="N4" s="50"/>
      <c r="O4" s="494"/>
      <c r="P4" s="495"/>
      <c r="Q4" s="495"/>
      <c r="R4" s="496"/>
      <c r="S4" s="591" t="s">
        <v>47</v>
      </c>
      <c r="T4" s="495"/>
      <c r="U4" s="495"/>
      <c r="V4" s="496"/>
      <c r="W4" s="591" t="s">
        <v>48</v>
      </c>
      <c r="X4" s="495"/>
      <c r="Y4" s="495"/>
      <c r="Z4" s="496"/>
      <c r="AA4" s="48"/>
      <c r="AB4" s="49"/>
      <c r="AC4" s="507" t="s">
        <v>354</v>
      </c>
      <c r="AD4" s="508"/>
      <c r="AE4" s="508"/>
      <c r="AF4" s="508"/>
      <c r="AG4" s="508"/>
      <c r="AH4" s="508"/>
      <c r="AI4" s="508"/>
      <c r="AJ4" s="508"/>
      <c r="AK4" s="508"/>
      <c r="AL4" s="49"/>
      <c r="AM4" s="50"/>
      <c r="AN4" s="47"/>
    </row>
    <row r="5" spans="2:42" ht="13.5" customHeight="1">
      <c r="B5" s="47"/>
      <c r="C5" s="51"/>
      <c r="D5" s="47"/>
      <c r="E5" s="47"/>
      <c r="F5" s="52"/>
      <c r="G5" s="47"/>
      <c r="H5" s="47"/>
      <c r="I5" s="47"/>
      <c r="J5" s="52"/>
      <c r="K5" s="47"/>
      <c r="L5" s="47"/>
      <c r="M5" s="47"/>
      <c r="N5" s="52"/>
      <c r="O5" s="47"/>
      <c r="P5" s="47"/>
      <c r="Q5" s="47"/>
      <c r="R5" s="52"/>
      <c r="S5" s="47"/>
      <c r="T5" s="47"/>
      <c r="U5" s="47"/>
      <c r="V5" s="52"/>
      <c r="W5" s="47"/>
      <c r="X5" s="47"/>
      <c r="Y5" s="47"/>
      <c r="Z5" s="52"/>
      <c r="AA5" s="47"/>
      <c r="AB5" s="47" t="s">
        <v>49</v>
      </c>
      <c r="AC5" s="47"/>
      <c r="AD5" s="52"/>
      <c r="AE5" s="47"/>
      <c r="AF5" s="47"/>
      <c r="AG5" s="509" t="s">
        <v>50</v>
      </c>
      <c r="AH5" s="47"/>
      <c r="AI5" s="47"/>
      <c r="AJ5" s="509" t="s">
        <v>51</v>
      </c>
      <c r="AK5" s="47"/>
      <c r="AL5" s="47"/>
      <c r="AM5" s="511" t="s">
        <v>52</v>
      </c>
      <c r="AN5" s="47"/>
    </row>
    <row r="6" spans="2:42" ht="13.5" customHeight="1">
      <c r="B6" s="47"/>
      <c r="C6" s="51"/>
      <c r="D6" s="47"/>
      <c r="E6" s="47"/>
      <c r="F6" s="52"/>
      <c r="G6" s="47"/>
      <c r="H6" s="47"/>
      <c r="I6" s="47"/>
      <c r="J6" s="52"/>
      <c r="K6" s="47"/>
      <c r="L6" s="47"/>
      <c r="M6" s="47"/>
      <c r="N6" s="52"/>
      <c r="O6" s="47"/>
      <c r="P6" s="47"/>
      <c r="Q6" s="47"/>
      <c r="R6" s="52"/>
      <c r="S6" s="47"/>
      <c r="T6" s="47"/>
      <c r="U6" s="47"/>
      <c r="V6" s="52"/>
      <c r="W6" s="47"/>
      <c r="X6" s="47"/>
      <c r="Y6" s="47"/>
      <c r="Z6" s="52"/>
      <c r="AA6" s="47"/>
      <c r="AB6" s="47" t="s">
        <v>53</v>
      </c>
      <c r="AC6" s="47"/>
      <c r="AD6" s="52"/>
      <c r="AE6" s="47"/>
      <c r="AF6" s="47"/>
      <c r="AG6" s="510"/>
      <c r="AH6" s="47"/>
      <c r="AI6" s="47"/>
      <c r="AJ6" s="510"/>
      <c r="AK6" s="47"/>
      <c r="AL6" s="47"/>
      <c r="AM6" s="512"/>
      <c r="AN6" s="47"/>
    </row>
    <row r="7" spans="2:42" ht="13.5" customHeight="1">
      <c r="B7" s="47"/>
      <c r="C7" s="51"/>
      <c r="D7" s="47"/>
      <c r="E7" s="47"/>
      <c r="F7" s="52"/>
      <c r="G7" s="47"/>
      <c r="H7" s="47"/>
      <c r="I7" s="47"/>
      <c r="J7" s="52"/>
      <c r="K7" s="47"/>
      <c r="L7" s="47"/>
      <c r="M7" s="47"/>
      <c r="N7" s="52"/>
      <c r="O7" s="47"/>
      <c r="P7" s="47"/>
      <c r="Q7" s="47"/>
      <c r="R7" s="52"/>
      <c r="S7" s="47"/>
      <c r="T7" s="47"/>
      <c r="U7" s="47"/>
      <c r="V7" s="52"/>
      <c r="W7" s="47"/>
      <c r="X7" s="47"/>
      <c r="Y7" s="47"/>
      <c r="Z7" s="52"/>
      <c r="AA7" s="47"/>
      <c r="AB7" s="47" t="s">
        <v>54</v>
      </c>
      <c r="AC7" s="47"/>
      <c r="AD7" s="52"/>
      <c r="AE7" s="47"/>
      <c r="AF7" s="510" t="s">
        <v>55</v>
      </c>
      <c r="AG7" s="47"/>
      <c r="AH7" s="47"/>
      <c r="AI7" s="47"/>
      <c r="AJ7" s="47"/>
      <c r="AK7" s="47"/>
      <c r="AL7" s="510" t="s">
        <v>56</v>
      </c>
      <c r="AM7" s="52"/>
      <c r="AN7" s="47"/>
    </row>
    <row r="8" spans="2:42" ht="13.5" customHeight="1">
      <c r="B8" s="47"/>
      <c r="C8" s="53"/>
      <c r="D8" s="54"/>
      <c r="E8" s="54"/>
      <c r="F8" s="55"/>
      <c r="G8" s="54"/>
      <c r="H8" s="54"/>
      <c r="I8" s="54"/>
      <c r="J8" s="55"/>
      <c r="K8" s="54"/>
      <c r="L8" s="54"/>
      <c r="M8" s="54"/>
      <c r="N8" s="55"/>
      <c r="O8" s="54"/>
      <c r="P8" s="54"/>
      <c r="Q8" s="54"/>
      <c r="R8" s="55"/>
      <c r="S8" s="54"/>
      <c r="T8" s="54"/>
      <c r="U8" s="54"/>
      <c r="V8" s="55"/>
      <c r="W8" s="54"/>
      <c r="X8" s="54"/>
      <c r="Y8" s="54"/>
      <c r="Z8" s="55"/>
      <c r="AA8" s="54"/>
      <c r="AB8" s="54" t="s">
        <v>57</v>
      </c>
      <c r="AC8" s="54"/>
      <c r="AD8" s="55"/>
      <c r="AE8" s="54"/>
      <c r="AF8" s="513"/>
      <c r="AG8" s="54"/>
      <c r="AH8" s="54"/>
      <c r="AI8" s="54"/>
      <c r="AJ8" s="54"/>
      <c r="AK8" s="54"/>
      <c r="AL8" s="513"/>
      <c r="AM8" s="55"/>
      <c r="AN8" s="47"/>
    </row>
    <row r="9" spans="2:42" s="181" customFormat="1" ht="6.75" customHeight="1">
      <c r="B9" s="199"/>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7"/>
      <c r="AG9" s="198"/>
      <c r="AH9" s="198"/>
      <c r="AI9" s="198"/>
      <c r="AJ9" s="198"/>
      <c r="AK9" s="198"/>
      <c r="AL9" s="197"/>
      <c r="AM9" s="198"/>
      <c r="AN9" s="199"/>
    </row>
    <row r="10" spans="2:42" ht="16.5" customHeight="1">
      <c r="B10" s="47"/>
      <c r="C10" s="47"/>
      <c r="D10" s="47"/>
      <c r="E10" s="47"/>
      <c r="F10" s="47"/>
      <c r="G10" s="47"/>
      <c r="H10" s="47"/>
      <c r="I10" s="47"/>
      <c r="J10" s="47"/>
      <c r="K10" s="47"/>
      <c r="L10" s="47"/>
      <c r="M10" s="47"/>
      <c r="N10" s="47"/>
      <c r="O10" s="503" t="s">
        <v>58</v>
      </c>
      <c r="P10" s="503"/>
      <c r="Q10" s="503"/>
      <c r="R10" s="503"/>
      <c r="S10" s="503"/>
      <c r="T10" s="503"/>
      <c r="U10" s="503"/>
      <c r="V10" s="503"/>
      <c r="W10" s="503"/>
      <c r="X10" s="503"/>
      <c r="Y10" s="503"/>
      <c r="Z10" s="503"/>
      <c r="AA10" s="503"/>
      <c r="AB10" s="47"/>
      <c r="AC10" s="47"/>
      <c r="AD10" s="47"/>
      <c r="AE10" s="47"/>
      <c r="AF10" s="47"/>
      <c r="AG10" s="47"/>
      <c r="AH10" s="47"/>
      <c r="AI10" s="47"/>
      <c r="AJ10" s="47"/>
      <c r="AK10" s="47"/>
      <c r="AL10" s="47"/>
      <c r="AM10" s="47"/>
      <c r="AN10" s="47"/>
    </row>
    <row r="11" spans="2:42" ht="9" customHeight="1">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row>
    <row r="12" spans="2:42" ht="16.5" customHeight="1">
      <c r="B12" s="47"/>
      <c r="C12" s="514" t="str">
        <f>"一関市長　"&amp;市長名&amp;"　様"</f>
        <v>一関市長　勝部 修　様</v>
      </c>
      <c r="D12" s="514"/>
      <c r="E12" s="514"/>
      <c r="F12" s="514"/>
      <c r="G12" s="514"/>
      <c r="H12" s="514"/>
      <c r="I12" s="514"/>
      <c r="J12" s="514"/>
      <c r="K12" s="514"/>
      <c r="L12" s="514"/>
      <c r="M12" s="514"/>
      <c r="N12" s="514"/>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47"/>
      <c r="AP12" s="82"/>
    </row>
    <row r="13" spans="2:42" ht="16.5" customHeight="1">
      <c r="B13" s="47"/>
      <c r="C13" s="102"/>
      <c r="D13" s="102"/>
      <c r="E13" s="102"/>
      <c r="F13" s="102"/>
      <c r="G13" s="102"/>
      <c r="H13" s="102"/>
      <c r="I13" s="102"/>
      <c r="J13" s="102"/>
      <c r="K13" s="102"/>
      <c r="L13" s="102"/>
      <c r="M13" s="102"/>
      <c r="N13" s="102"/>
      <c r="O13" s="102"/>
      <c r="P13" s="102"/>
      <c r="Q13" s="102"/>
      <c r="R13" s="102"/>
      <c r="S13" s="102"/>
      <c r="T13" s="102"/>
      <c r="U13" s="102"/>
      <c r="V13" s="102"/>
      <c r="W13" s="102"/>
      <c r="X13" s="102"/>
      <c r="Y13" s="491">
        <f ca="1">IF(ISBLANK(工事申込日),TEXT(NOW(),"ggg")&amp;"　　　年　　　月　　　日",工事申込日)</f>
        <v>42917</v>
      </c>
      <c r="Z13" s="491"/>
      <c r="AA13" s="491"/>
      <c r="AB13" s="491"/>
      <c r="AC13" s="491"/>
      <c r="AD13" s="491"/>
      <c r="AE13" s="491"/>
      <c r="AF13" s="491"/>
      <c r="AG13" s="491"/>
      <c r="AH13" s="491"/>
      <c r="AI13" s="491"/>
      <c r="AJ13" s="491"/>
      <c r="AK13" s="491"/>
      <c r="AL13" s="491"/>
      <c r="AM13" s="321"/>
      <c r="AN13" s="47"/>
      <c r="AP13" s="82"/>
    </row>
    <row r="14" spans="2:42" ht="16.5" customHeight="1">
      <c r="B14" s="47"/>
      <c r="C14" s="520" t="s">
        <v>61</v>
      </c>
      <c r="D14" s="521"/>
      <c r="E14" s="521"/>
      <c r="F14" s="521"/>
      <c r="G14" s="521"/>
      <c r="H14" s="521"/>
      <c r="I14" s="521"/>
      <c r="J14" s="105"/>
      <c r="K14" s="524" t="str">
        <f>IF(工事場所判定,申込者住所,工事場所住所)</f>
        <v>一関市竹山町7番2号</v>
      </c>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322"/>
      <c r="AN14" s="47"/>
    </row>
    <row r="15" spans="2:42" ht="16.5" customHeight="1">
      <c r="B15" s="47"/>
      <c r="C15" s="522" t="s">
        <v>62</v>
      </c>
      <c r="D15" s="523"/>
      <c r="E15" s="523"/>
      <c r="F15" s="523"/>
      <c r="G15" s="523"/>
      <c r="H15" s="523"/>
      <c r="I15" s="523"/>
      <c r="J15" s="323"/>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324"/>
      <c r="AN15" s="47"/>
      <c r="AP15" s="82"/>
    </row>
    <row r="16" spans="2:42" ht="16.5" customHeight="1">
      <c r="B16" s="47"/>
      <c r="C16" s="497" t="s">
        <v>321</v>
      </c>
      <c r="D16" s="498"/>
      <c r="E16" s="498"/>
      <c r="F16" s="498"/>
      <c r="G16" s="498"/>
      <c r="H16" s="498"/>
      <c r="I16" s="499"/>
      <c r="J16" s="102"/>
      <c r="K16" s="498" t="str">
        <f>IF(工事種別="新設","①","１")</f>
        <v>①</v>
      </c>
      <c r="L16" s="498" t="s">
        <v>49</v>
      </c>
      <c r="M16" s="498"/>
      <c r="N16" s="102"/>
      <c r="O16" s="498" t="str">
        <f>IF(工事種別="改造","②","２")</f>
        <v>２</v>
      </c>
      <c r="P16" s="498" t="s">
        <v>53</v>
      </c>
      <c r="Q16" s="498"/>
      <c r="R16" s="102"/>
      <c r="S16" s="498" t="str">
        <f>IF(工事種別="修繕","③","３")</f>
        <v>３</v>
      </c>
      <c r="T16" s="498" t="s">
        <v>54</v>
      </c>
      <c r="U16" s="498"/>
      <c r="V16" s="102"/>
      <c r="W16" s="498" t="str">
        <f>IF(工事種別="撤去","④","４")</f>
        <v>４</v>
      </c>
      <c r="X16" s="498" t="s">
        <v>57</v>
      </c>
      <c r="Y16" s="498"/>
      <c r="Z16" s="102"/>
      <c r="AA16" s="325"/>
      <c r="AB16" s="527" t="s">
        <v>63</v>
      </c>
      <c r="AC16" s="498"/>
      <c r="AD16" s="498"/>
      <c r="AE16" s="499"/>
      <c r="AF16" s="102"/>
      <c r="AG16" s="102"/>
      <c r="AH16" s="498">
        <f>IF(ISBLANK(分岐口径),"",分岐口径)</f>
        <v>25</v>
      </c>
      <c r="AI16" s="498"/>
      <c r="AJ16" s="498"/>
      <c r="AK16" s="102"/>
      <c r="AL16" s="531" t="s">
        <v>325</v>
      </c>
      <c r="AM16" s="325"/>
      <c r="AN16" s="47"/>
      <c r="AP16" s="82"/>
    </row>
    <row r="17" spans="2:42" ht="16.5" customHeight="1">
      <c r="B17" s="47"/>
      <c r="C17" s="500"/>
      <c r="D17" s="501"/>
      <c r="E17" s="501"/>
      <c r="F17" s="501"/>
      <c r="G17" s="501"/>
      <c r="H17" s="501"/>
      <c r="I17" s="502"/>
      <c r="J17" s="326"/>
      <c r="K17" s="501"/>
      <c r="L17" s="501"/>
      <c r="M17" s="501"/>
      <c r="N17" s="326"/>
      <c r="O17" s="501"/>
      <c r="P17" s="501"/>
      <c r="Q17" s="501"/>
      <c r="R17" s="326"/>
      <c r="S17" s="501"/>
      <c r="T17" s="501"/>
      <c r="U17" s="501"/>
      <c r="V17" s="326"/>
      <c r="W17" s="501"/>
      <c r="X17" s="501"/>
      <c r="Y17" s="501"/>
      <c r="Z17" s="326"/>
      <c r="AA17" s="324"/>
      <c r="AB17" s="528"/>
      <c r="AC17" s="529"/>
      <c r="AD17" s="529"/>
      <c r="AE17" s="530"/>
      <c r="AF17" s="326"/>
      <c r="AG17" s="326"/>
      <c r="AH17" s="501"/>
      <c r="AI17" s="501"/>
      <c r="AJ17" s="501"/>
      <c r="AK17" s="326"/>
      <c r="AL17" s="529"/>
      <c r="AM17" s="324"/>
      <c r="AN17" s="47"/>
    </row>
    <row r="18" spans="2:42" ht="16.5" customHeight="1">
      <c r="B18" s="47"/>
      <c r="C18" s="520" t="s">
        <v>64</v>
      </c>
      <c r="D18" s="521"/>
      <c r="E18" s="521"/>
      <c r="F18" s="521"/>
      <c r="G18" s="521"/>
      <c r="H18" s="521"/>
      <c r="I18" s="555"/>
      <c r="J18" s="557" t="s">
        <v>65</v>
      </c>
      <c r="K18" s="545"/>
      <c r="L18" s="545"/>
      <c r="M18" s="546"/>
      <c r="N18" s="326"/>
      <c r="O18" s="535" t="str">
        <f>申込者住所</f>
        <v>一関市竹山町7番2号</v>
      </c>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324"/>
      <c r="AN18" s="47"/>
      <c r="AP18" s="82"/>
    </row>
    <row r="19" spans="2:42" ht="16.5" customHeight="1">
      <c r="B19" s="47"/>
      <c r="C19" s="539"/>
      <c r="D19" s="540"/>
      <c r="E19" s="540"/>
      <c r="F19" s="540"/>
      <c r="G19" s="540"/>
      <c r="H19" s="540"/>
      <c r="I19" s="541"/>
      <c r="J19" s="515" t="s">
        <v>16</v>
      </c>
      <c r="K19" s="516"/>
      <c r="L19" s="516"/>
      <c r="M19" s="517"/>
      <c r="N19" s="327"/>
      <c r="O19" s="538" t="str">
        <f>申込者ふりがな</f>
        <v>いちのせき たろう</v>
      </c>
      <c r="P19" s="538"/>
      <c r="Q19" s="538"/>
      <c r="R19" s="538"/>
      <c r="S19" s="538"/>
      <c r="T19" s="538"/>
      <c r="U19" s="538"/>
      <c r="V19" s="538"/>
      <c r="W19" s="538"/>
      <c r="X19" s="538"/>
      <c r="Y19" s="538"/>
      <c r="Z19" s="538"/>
      <c r="AA19" s="538"/>
      <c r="AB19" s="538"/>
      <c r="AC19" s="538"/>
      <c r="AD19" s="538"/>
      <c r="AE19" s="328"/>
      <c r="AF19" s="328"/>
      <c r="AG19" s="329"/>
      <c r="AH19" s="518" t="s">
        <v>11</v>
      </c>
      <c r="AI19" s="519"/>
      <c r="AJ19" s="519"/>
      <c r="AK19" s="519"/>
      <c r="AL19" s="519"/>
      <c r="AM19" s="330"/>
      <c r="AN19" s="47"/>
      <c r="AP19" s="82"/>
    </row>
    <row r="20" spans="2:42" ht="16.5" customHeight="1">
      <c r="B20" s="47"/>
      <c r="C20" s="522"/>
      <c r="D20" s="523"/>
      <c r="E20" s="523"/>
      <c r="F20" s="523"/>
      <c r="G20" s="523"/>
      <c r="H20" s="523"/>
      <c r="I20" s="556"/>
      <c r="J20" s="558" t="s">
        <v>66</v>
      </c>
      <c r="K20" s="559"/>
      <c r="L20" s="559"/>
      <c r="M20" s="560"/>
      <c r="N20" s="331"/>
      <c r="O20" s="536" t="str">
        <f>申込者氏名</f>
        <v>一 関　太 郎</v>
      </c>
      <c r="P20" s="537"/>
      <c r="Q20" s="537"/>
      <c r="R20" s="537"/>
      <c r="S20" s="537"/>
      <c r="T20" s="537"/>
      <c r="U20" s="537"/>
      <c r="V20" s="537"/>
      <c r="W20" s="537"/>
      <c r="X20" s="537"/>
      <c r="Y20" s="537"/>
      <c r="Z20" s="537"/>
      <c r="AA20" s="537"/>
      <c r="AB20" s="537"/>
      <c r="AC20" s="537"/>
      <c r="AD20" s="537"/>
      <c r="AE20" s="331" t="s">
        <v>67</v>
      </c>
      <c r="AF20" s="332"/>
      <c r="AG20" s="504" t="str">
        <f>申込者電話</f>
        <v>0191-21-2111</v>
      </c>
      <c r="AH20" s="505"/>
      <c r="AI20" s="505"/>
      <c r="AJ20" s="505"/>
      <c r="AK20" s="505"/>
      <c r="AL20" s="505"/>
      <c r="AM20" s="506"/>
      <c r="AN20" s="47"/>
      <c r="AP20" s="82"/>
    </row>
    <row r="21" spans="2:42" ht="16.5" customHeight="1">
      <c r="B21" s="47"/>
      <c r="C21" s="532" t="s">
        <v>68</v>
      </c>
      <c r="D21" s="533"/>
      <c r="E21" s="533"/>
      <c r="F21" s="533"/>
      <c r="G21" s="533"/>
      <c r="H21" s="533"/>
      <c r="I21" s="534"/>
      <c r="J21" s="326"/>
      <c r="K21" s="333" t="s">
        <v>69</v>
      </c>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167"/>
      <c r="AN21" s="47"/>
      <c r="AP21" s="82"/>
    </row>
    <row r="22" spans="2:42" ht="16.5" customHeight="1">
      <c r="B22" s="47"/>
      <c r="C22" s="334"/>
      <c r="D22" s="102"/>
      <c r="E22" s="102"/>
      <c r="F22" s="102"/>
      <c r="G22" s="102"/>
      <c r="H22" s="102"/>
      <c r="I22" s="325"/>
      <c r="J22" s="544" t="s">
        <v>65</v>
      </c>
      <c r="K22" s="545"/>
      <c r="L22" s="545"/>
      <c r="M22" s="546"/>
      <c r="N22" s="326"/>
      <c r="O22" s="553" t="str">
        <f>事業者住所</f>
        <v>一関市萩荘字脇田郷37</v>
      </c>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324"/>
      <c r="AN22" s="47"/>
      <c r="AP22" s="82"/>
    </row>
    <row r="23" spans="2:42" ht="16.5" customHeight="1">
      <c r="B23" s="47"/>
      <c r="C23" s="539" t="s">
        <v>70</v>
      </c>
      <c r="D23" s="540"/>
      <c r="E23" s="540"/>
      <c r="F23" s="540"/>
      <c r="G23" s="540"/>
      <c r="H23" s="540"/>
      <c r="I23" s="541"/>
      <c r="J23" s="542" t="s">
        <v>419</v>
      </c>
      <c r="K23" s="498"/>
      <c r="L23" s="498"/>
      <c r="M23" s="499"/>
      <c r="N23" s="102"/>
      <c r="O23" s="498" t="s">
        <v>55</v>
      </c>
      <c r="P23" s="550" t="str">
        <f>事業者番号</f>
        <v>0001</v>
      </c>
      <c r="Q23" s="551"/>
      <c r="R23" s="551"/>
      <c r="S23" s="498" t="s">
        <v>56</v>
      </c>
      <c r="T23" s="102"/>
      <c r="U23" s="547" t="str">
        <f>事業者名</f>
        <v>有限会社 脇田郷水道</v>
      </c>
      <c r="V23" s="548"/>
      <c r="W23" s="548"/>
      <c r="X23" s="548"/>
      <c r="Y23" s="548"/>
      <c r="Z23" s="548"/>
      <c r="AA23" s="548"/>
      <c r="AB23" s="548"/>
      <c r="AC23" s="548"/>
      <c r="AD23" s="548"/>
      <c r="AE23" s="548"/>
      <c r="AF23" s="548"/>
      <c r="AG23" s="318" t="s">
        <v>71</v>
      </c>
      <c r="AH23" s="335"/>
      <c r="AI23" s="335"/>
      <c r="AJ23" s="335"/>
      <c r="AK23" s="335"/>
      <c r="AL23" s="102"/>
      <c r="AM23" s="325"/>
      <c r="AN23" s="47"/>
    </row>
    <row r="24" spans="2:42" ht="16.5" customHeight="1">
      <c r="B24" s="47"/>
      <c r="C24" s="539" t="s">
        <v>72</v>
      </c>
      <c r="D24" s="540"/>
      <c r="E24" s="540"/>
      <c r="F24" s="540"/>
      <c r="G24" s="540"/>
      <c r="H24" s="540"/>
      <c r="I24" s="541"/>
      <c r="J24" s="543"/>
      <c r="K24" s="501"/>
      <c r="L24" s="501"/>
      <c r="M24" s="502"/>
      <c r="N24" s="326"/>
      <c r="O24" s="501"/>
      <c r="P24" s="552"/>
      <c r="Q24" s="552"/>
      <c r="R24" s="552"/>
      <c r="S24" s="501"/>
      <c r="T24" s="326"/>
      <c r="U24" s="549"/>
      <c r="V24" s="549"/>
      <c r="W24" s="549"/>
      <c r="X24" s="549"/>
      <c r="Y24" s="549"/>
      <c r="Z24" s="549"/>
      <c r="AA24" s="549"/>
      <c r="AB24" s="549"/>
      <c r="AC24" s="549"/>
      <c r="AD24" s="549"/>
      <c r="AE24" s="549"/>
      <c r="AF24" s="549"/>
      <c r="AG24" s="492" t="str">
        <f>事業者電話</f>
        <v>0191-21-2126</v>
      </c>
      <c r="AH24" s="492"/>
      <c r="AI24" s="492"/>
      <c r="AJ24" s="492"/>
      <c r="AK24" s="492"/>
      <c r="AL24" s="492"/>
      <c r="AM24" s="493"/>
      <c r="AN24" s="47"/>
      <c r="AP24" s="82"/>
    </row>
    <row r="25" spans="2:42" ht="16.5" customHeight="1">
      <c r="B25" s="47"/>
      <c r="C25" s="539" t="s">
        <v>73</v>
      </c>
      <c r="D25" s="540"/>
      <c r="E25" s="540"/>
      <c r="F25" s="540"/>
      <c r="G25" s="540"/>
      <c r="H25" s="540"/>
      <c r="I25" s="541"/>
      <c r="J25" s="579" t="s">
        <v>74</v>
      </c>
      <c r="K25" s="498"/>
      <c r="L25" s="498"/>
      <c r="M25" s="499"/>
      <c r="N25" s="102"/>
      <c r="O25" s="569" t="str">
        <f>事業者代表者氏名</f>
        <v>脇田 郷</v>
      </c>
      <c r="P25" s="570"/>
      <c r="Q25" s="570"/>
      <c r="R25" s="570"/>
      <c r="S25" s="570"/>
      <c r="T25" s="570"/>
      <c r="U25" s="570"/>
      <c r="V25" s="570"/>
      <c r="W25" s="498" t="s">
        <v>67</v>
      </c>
      <c r="X25" s="322"/>
      <c r="Y25" s="520" t="s">
        <v>61</v>
      </c>
      <c r="Z25" s="521"/>
      <c r="AA25" s="521"/>
      <c r="AB25" s="521"/>
      <c r="AC25" s="521"/>
      <c r="AD25" s="555"/>
      <c r="AE25" s="336"/>
      <c r="AF25" s="569" t="str">
        <f>主任技術者氏名</f>
        <v>脇田 郷一</v>
      </c>
      <c r="AG25" s="570"/>
      <c r="AH25" s="570"/>
      <c r="AI25" s="570"/>
      <c r="AJ25" s="570"/>
      <c r="AK25" s="570"/>
      <c r="AL25" s="570"/>
      <c r="AM25" s="577" t="s">
        <v>67</v>
      </c>
      <c r="AN25" s="47"/>
      <c r="AP25" s="82"/>
    </row>
    <row r="26" spans="2:42" ht="16.5" customHeight="1">
      <c r="B26" s="47"/>
      <c r="C26" s="323"/>
      <c r="D26" s="326"/>
      <c r="E26" s="326"/>
      <c r="F26" s="326"/>
      <c r="G26" s="326"/>
      <c r="H26" s="326"/>
      <c r="I26" s="324"/>
      <c r="J26" s="500" t="s">
        <v>66</v>
      </c>
      <c r="K26" s="501"/>
      <c r="L26" s="501"/>
      <c r="M26" s="502"/>
      <c r="N26" s="326"/>
      <c r="O26" s="489"/>
      <c r="P26" s="489"/>
      <c r="Q26" s="489"/>
      <c r="R26" s="489"/>
      <c r="S26" s="489"/>
      <c r="T26" s="489"/>
      <c r="U26" s="489"/>
      <c r="V26" s="489"/>
      <c r="W26" s="501"/>
      <c r="X26" s="324"/>
      <c r="Y26" s="500" t="s">
        <v>12</v>
      </c>
      <c r="Z26" s="501"/>
      <c r="AA26" s="501"/>
      <c r="AB26" s="501"/>
      <c r="AC26" s="501"/>
      <c r="AD26" s="502"/>
      <c r="AE26" s="326"/>
      <c r="AF26" s="489"/>
      <c r="AG26" s="489"/>
      <c r="AH26" s="489"/>
      <c r="AI26" s="489"/>
      <c r="AJ26" s="489"/>
      <c r="AK26" s="489"/>
      <c r="AL26" s="489"/>
      <c r="AM26" s="578"/>
      <c r="AN26" s="47"/>
      <c r="AP26" s="82"/>
    </row>
    <row r="27" spans="2:42" ht="16.5" customHeight="1">
      <c r="B27" s="47"/>
      <c r="C27" s="105" t="s">
        <v>75</v>
      </c>
      <c r="D27" s="335"/>
      <c r="E27" s="335"/>
      <c r="F27" s="335"/>
      <c r="G27" s="102"/>
      <c r="H27" s="567" t="s">
        <v>76</v>
      </c>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337"/>
      <c r="AN27" s="47"/>
      <c r="AP27" s="82"/>
    </row>
    <row r="28" spans="2:42" ht="16.5" customHeight="1">
      <c r="B28" s="47"/>
      <c r="C28" s="323"/>
      <c r="D28" s="326"/>
      <c r="E28" s="326"/>
      <c r="F28" s="326"/>
      <c r="G28" s="326"/>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338"/>
      <c r="AN28" s="47"/>
      <c r="AP28" s="82"/>
    </row>
    <row r="29" spans="2:42" ht="16.5" customHeight="1">
      <c r="B29" s="47"/>
      <c r="C29" s="139" t="s">
        <v>322</v>
      </c>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25"/>
      <c r="AN29" s="47"/>
    </row>
    <row r="30" spans="2:42" ht="16.5" customHeight="1">
      <c r="B30" s="47"/>
      <c r="C30" s="334"/>
      <c r="D30" s="102"/>
      <c r="E30" s="571" t="s">
        <v>78</v>
      </c>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337"/>
      <c r="AN30" s="47"/>
      <c r="AP30" s="82"/>
    </row>
    <row r="31" spans="2:42" ht="16.5" customHeight="1">
      <c r="B31" s="47"/>
      <c r="C31" s="334"/>
      <c r="D31" s="10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337"/>
      <c r="AN31" s="47"/>
      <c r="AP31" s="82"/>
    </row>
    <row r="32" spans="2:42" ht="16.5" customHeight="1">
      <c r="B32" s="47"/>
      <c r="C32" s="323"/>
      <c r="D32" s="326"/>
      <c r="E32" s="326"/>
      <c r="F32" s="326"/>
      <c r="G32" s="326"/>
      <c r="H32" s="326"/>
      <c r="I32" s="326"/>
      <c r="J32" s="326"/>
      <c r="K32" s="326"/>
      <c r="L32" s="326"/>
      <c r="M32" s="326"/>
      <c r="N32" s="326" t="s">
        <v>79</v>
      </c>
      <c r="O32" s="326"/>
      <c r="P32" s="326"/>
      <c r="Q32" s="326"/>
      <c r="R32" s="326"/>
      <c r="S32" s="326"/>
      <c r="T32" s="326"/>
      <c r="U32" s="489" t="str">
        <f>申込者氏名</f>
        <v>一 関　太 郎</v>
      </c>
      <c r="V32" s="490"/>
      <c r="W32" s="490"/>
      <c r="X32" s="490"/>
      <c r="Y32" s="490"/>
      <c r="Z32" s="490"/>
      <c r="AA32" s="490"/>
      <c r="AB32" s="490"/>
      <c r="AC32" s="490"/>
      <c r="AD32" s="490"/>
      <c r="AE32" s="490"/>
      <c r="AF32" s="490"/>
      <c r="AG32" s="490"/>
      <c r="AH32" s="490"/>
      <c r="AI32" s="490"/>
      <c r="AJ32" s="490"/>
      <c r="AK32" s="490"/>
      <c r="AL32" s="326" t="s">
        <v>67</v>
      </c>
      <c r="AM32" s="339"/>
      <c r="AN32" s="47"/>
      <c r="AP32" s="82"/>
    </row>
    <row r="33" spans="2:42" ht="16.5" customHeight="1">
      <c r="B33" s="47"/>
      <c r="C33" s="573" t="s">
        <v>80</v>
      </c>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74"/>
      <c r="AN33" s="47"/>
      <c r="AP33" s="82"/>
    </row>
    <row r="34" spans="2:42" ht="16.5" customHeight="1">
      <c r="B34" s="47"/>
      <c r="C34" s="575"/>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76"/>
      <c r="AN34" s="47"/>
    </row>
    <row r="35" spans="2:42" ht="16.5" customHeight="1">
      <c r="B35" s="47"/>
      <c r="C35" s="334"/>
      <c r="D35" s="102"/>
      <c r="E35" s="102"/>
      <c r="F35" s="102"/>
      <c r="G35" s="102"/>
      <c r="H35" s="102"/>
      <c r="I35" s="102"/>
      <c r="J35" s="102"/>
      <c r="K35" s="102"/>
      <c r="L35" s="102"/>
      <c r="M35" s="102"/>
      <c r="N35" s="102"/>
      <c r="O35" s="102"/>
      <c r="P35" s="102"/>
      <c r="Q35" s="102"/>
      <c r="R35" s="102"/>
      <c r="S35" s="102"/>
      <c r="T35" s="102"/>
      <c r="U35" s="102"/>
      <c r="V35" s="102"/>
      <c r="W35" s="102"/>
      <c r="X35" s="102"/>
      <c r="Y35" s="321" t="str">
        <f ca="1">TEXT(NOW(),"ggg")</f>
        <v>平成</v>
      </c>
      <c r="Z35" s="321"/>
      <c r="AA35" s="321"/>
      <c r="AB35" s="321"/>
      <c r="AC35" s="321"/>
      <c r="AD35" s="321" t="s">
        <v>50</v>
      </c>
      <c r="AE35" s="321"/>
      <c r="AF35" s="321"/>
      <c r="AG35" s="321"/>
      <c r="AH35" s="321" t="s">
        <v>59</v>
      </c>
      <c r="AI35" s="321"/>
      <c r="AJ35" s="321"/>
      <c r="AK35" s="321"/>
      <c r="AL35" s="321" t="s">
        <v>60</v>
      </c>
      <c r="AM35" s="340"/>
      <c r="AN35" s="47"/>
      <c r="AP35" s="82"/>
    </row>
    <row r="36" spans="2:42" ht="16.5" customHeight="1">
      <c r="B36" s="47"/>
      <c r="C36" s="334" t="s">
        <v>18</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325"/>
      <c r="AN36" s="47"/>
      <c r="AP36" s="82"/>
    </row>
    <row r="37" spans="2:42" ht="16.5" customHeight="1">
      <c r="B37" s="47"/>
      <c r="C37" s="334"/>
      <c r="D37" s="102"/>
      <c r="E37" s="102"/>
      <c r="F37" s="326" t="s">
        <v>7</v>
      </c>
      <c r="G37" s="326"/>
      <c r="H37" s="326"/>
      <c r="I37" s="489">
        <f>土地所有者住所1</f>
        <v>0</v>
      </c>
      <c r="J37" s="489"/>
      <c r="K37" s="489"/>
      <c r="L37" s="489"/>
      <c r="M37" s="489"/>
      <c r="N37" s="489"/>
      <c r="O37" s="489"/>
      <c r="P37" s="489"/>
      <c r="Q37" s="489"/>
      <c r="R37" s="489"/>
      <c r="S37" s="489"/>
      <c r="T37" s="489"/>
      <c r="U37" s="489"/>
      <c r="V37" s="102"/>
      <c r="W37" s="102"/>
      <c r="X37" s="102" t="s">
        <v>15</v>
      </c>
      <c r="Y37" s="102"/>
      <c r="Z37" s="102"/>
      <c r="AA37" s="489">
        <f>土地所有者氏名1</f>
        <v>0</v>
      </c>
      <c r="AB37" s="489"/>
      <c r="AC37" s="489"/>
      <c r="AD37" s="489"/>
      <c r="AE37" s="489"/>
      <c r="AF37" s="489"/>
      <c r="AG37" s="489"/>
      <c r="AH37" s="489"/>
      <c r="AI37" s="489"/>
      <c r="AJ37" s="326"/>
      <c r="AK37" s="326" t="s">
        <v>67</v>
      </c>
      <c r="AL37" s="326"/>
      <c r="AM37" s="325"/>
      <c r="AN37" s="47"/>
      <c r="AP37" s="82"/>
    </row>
    <row r="38" spans="2:42" ht="4.5" customHeight="1">
      <c r="B38" s="47"/>
      <c r="C38" s="334"/>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325"/>
      <c r="AN38" s="47"/>
      <c r="AP38" s="82"/>
    </row>
    <row r="39" spans="2:42" ht="16.5" customHeight="1">
      <c r="B39" s="47"/>
      <c r="C39" s="334" t="s">
        <v>18</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325"/>
      <c r="AN39" s="47"/>
      <c r="AP39" s="82"/>
    </row>
    <row r="40" spans="2:42" ht="16.5" customHeight="1">
      <c r="B40" s="47"/>
      <c r="C40" s="334"/>
      <c r="D40" s="102"/>
      <c r="E40" s="102"/>
      <c r="F40" s="326" t="s">
        <v>7</v>
      </c>
      <c r="G40" s="326"/>
      <c r="H40" s="326"/>
      <c r="I40" s="489">
        <f>土地所有者住所2</f>
        <v>0</v>
      </c>
      <c r="J40" s="489"/>
      <c r="K40" s="489"/>
      <c r="L40" s="489"/>
      <c r="M40" s="489"/>
      <c r="N40" s="489"/>
      <c r="O40" s="489"/>
      <c r="P40" s="489"/>
      <c r="Q40" s="489"/>
      <c r="R40" s="489"/>
      <c r="S40" s="489"/>
      <c r="T40" s="489"/>
      <c r="U40" s="489"/>
      <c r="V40" s="102"/>
      <c r="W40" s="102"/>
      <c r="X40" s="102" t="s">
        <v>15</v>
      </c>
      <c r="Y40" s="102"/>
      <c r="Z40" s="102"/>
      <c r="AA40" s="489">
        <f>土地所有者氏名2</f>
        <v>0</v>
      </c>
      <c r="AB40" s="489"/>
      <c r="AC40" s="489"/>
      <c r="AD40" s="489"/>
      <c r="AE40" s="489"/>
      <c r="AF40" s="489"/>
      <c r="AG40" s="489"/>
      <c r="AH40" s="489"/>
      <c r="AI40" s="489"/>
      <c r="AJ40" s="326"/>
      <c r="AK40" s="326" t="s">
        <v>67</v>
      </c>
      <c r="AL40" s="326"/>
      <c r="AM40" s="325"/>
      <c r="AN40" s="47"/>
      <c r="AP40" s="82"/>
    </row>
    <row r="41" spans="2:42" ht="4.5" customHeight="1">
      <c r="B41" s="47"/>
      <c r="C41" s="334"/>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325"/>
      <c r="AN41" s="47"/>
      <c r="AP41" s="82"/>
    </row>
    <row r="42" spans="2:42" ht="16.5" customHeight="1">
      <c r="B42" s="47"/>
      <c r="C42" s="334" t="s">
        <v>19</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325"/>
      <c r="AN42" s="47"/>
      <c r="AP42" s="82"/>
    </row>
    <row r="43" spans="2:42" ht="16.5" customHeight="1">
      <c r="B43" s="47"/>
      <c r="C43" s="334"/>
      <c r="D43" s="102"/>
      <c r="E43" s="102"/>
      <c r="F43" s="326" t="s">
        <v>7</v>
      </c>
      <c r="G43" s="326"/>
      <c r="H43" s="326"/>
      <c r="I43" s="489">
        <f>家屋所有者住所</f>
        <v>0</v>
      </c>
      <c r="J43" s="489"/>
      <c r="K43" s="489"/>
      <c r="L43" s="489"/>
      <c r="M43" s="489"/>
      <c r="N43" s="489"/>
      <c r="O43" s="489"/>
      <c r="P43" s="489"/>
      <c r="Q43" s="489"/>
      <c r="R43" s="489"/>
      <c r="S43" s="489"/>
      <c r="T43" s="489"/>
      <c r="U43" s="489"/>
      <c r="V43" s="102"/>
      <c r="W43" s="102"/>
      <c r="X43" s="102" t="s">
        <v>15</v>
      </c>
      <c r="Y43" s="102"/>
      <c r="Z43" s="102"/>
      <c r="AA43" s="489">
        <f>家屋所有者氏名</f>
        <v>0</v>
      </c>
      <c r="AB43" s="489"/>
      <c r="AC43" s="489"/>
      <c r="AD43" s="489"/>
      <c r="AE43" s="489"/>
      <c r="AF43" s="489"/>
      <c r="AG43" s="489"/>
      <c r="AH43" s="489"/>
      <c r="AI43" s="489"/>
      <c r="AJ43" s="341"/>
      <c r="AK43" s="326" t="s">
        <v>67</v>
      </c>
      <c r="AL43" s="326"/>
      <c r="AM43" s="325"/>
      <c r="AN43" s="47"/>
      <c r="AP43" s="82"/>
    </row>
    <row r="44" spans="2:42" ht="4.5" customHeight="1">
      <c r="B44" s="47"/>
      <c r="C44" s="334"/>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325"/>
      <c r="AN44" s="47"/>
      <c r="AP44" s="82"/>
    </row>
    <row r="45" spans="2:42" ht="16.5" customHeight="1">
      <c r="B45" s="47"/>
      <c r="C45" s="334" t="s">
        <v>20</v>
      </c>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325"/>
      <c r="AN45" s="47"/>
      <c r="AP45" s="82"/>
    </row>
    <row r="46" spans="2:42" ht="16.5" customHeight="1">
      <c r="B46" s="47"/>
      <c r="C46" s="334"/>
      <c r="D46" s="102"/>
      <c r="E46" s="102"/>
      <c r="F46" s="326" t="s">
        <v>7</v>
      </c>
      <c r="G46" s="326"/>
      <c r="H46" s="326"/>
      <c r="I46" s="535">
        <f>給水管所有者住所</f>
        <v>0</v>
      </c>
      <c r="J46" s="489"/>
      <c r="K46" s="489"/>
      <c r="L46" s="489"/>
      <c r="M46" s="489"/>
      <c r="N46" s="489"/>
      <c r="O46" s="489"/>
      <c r="P46" s="489"/>
      <c r="Q46" s="489"/>
      <c r="R46" s="489"/>
      <c r="S46" s="489"/>
      <c r="T46" s="489"/>
      <c r="U46" s="489"/>
      <c r="V46" s="102"/>
      <c r="W46" s="102"/>
      <c r="X46" s="102" t="s">
        <v>15</v>
      </c>
      <c r="Y46" s="102"/>
      <c r="Z46" s="102"/>
      <c r="AA46" s="489">
        <f>給水管所有者氏名</f>
        <v>0</v>
      </c>
      <c r="AB46" s="489"/>
      <c r="AC46" s="489"/>
      <c r="AD46" s="489"/>
      <c r="AE46" s="489"/>
      <c r="AF46" s="489"/>
      <c r="AG46" s="489"/>
      <c r="AH46" s="489"/>
      <c r="AI46" s="489"/>
      <c r="AJ46" s="341"/>
      <c r="AK46" s="326" t="s">
        <v>67</v>
      </c>
      <c r="AL46" s="326"/>
      <c r="AM46" s="325"/>
      <c r="AN46" s="47"/>
      <c r="AP46" s="82"/>
    </row>
    <row r="47" spans="2:42" ht="4.5" customHeight="1">
      <c r="B47" s="47"/>
      <c r="C47" s="53"/>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5"/>
      <c r="AN47" s="47"/>
      <c r="AP47" s="82"/>
    </row>
    <row r="48" spans="2:42" ht="16.5" customHeight="1">
      <c r="B48" s="47"/>
      <c r="C48" s="561" t="s">
        <v>355</v>
      </c>
      <c r="D48" s="562"/>
      <c r="E48" s="562"/>
      <c r="F48" s="562"/>
      <c r="G48" s="562"/>
      <c r="H48" s="562"/>
      <c r="I48" s="562"/>
      <c r="J48" s="562"/>
      <c r="K48" s="562"/>
      <c r="L48" s="562"/>
      <c r="M48" s="562"/>
      <c r="N48" s="562"/>
      <c r="O48" s="563"/>
      <c r="P48" s="561" t="s">
        <v>356</v>
      </c>
      <c r="Q48" s="562"/>
      <c r="R48" s="562"/>
      <c r="S48" s="562"/>
      <c r="T48" s="562"/>
      <c r="U48" s="562"/>
      <c r="V48" s="562"/>
      <c r="W48" s="562"/>
      <c r="X48" s="562"/>
      <c r="Y48" s="562"/>
      <c r="Z48" s="562"/>
      <c r="AA48" s="563"/>
      <c r="AB48" s="585" t="s">
        <v>323</v>
      </c>
      <c r="AC48" s="586"/>
      <c r="AD48" s="586"/>
      <c r="AE48" s="586"/>
      <c r="AF48" s="586"/>
      <c r="AG48" s="587"/>
      <c r="AH48" s="581" t="s">
        <v>81</v>
      </c>
      <c r="AI48" s="509"/>
      <c r="AJ48" s="509"/>
      <c r="AK48" s="509"/>
      <c r="AL48" s="509"/>
      <c r="AM48" s="511"/>
      <c r="AN48" s="47"/>
      <c r="AP48" s="82"/>
    </row>
    <row r="49" spans="2:42" ht="16.5" customHeight="1">
      <c r="B49" s="47"/>
      <c r="C49" s="564"/>
      <c r="D49" s="565"/>
      <c r="E49" s="565"/>
      <c r="F49" s="565"/>
      <c r="G49" s="565"/>
      <c r="H49" s="565"/>
      <c r="I49" s="565"/>
      <c r="J49" s="565"/>
      <c r="K49" s="565"/>
      <c r="L49" s="565"/>
      <c r="M49" s="565"/>
      <c r="N49" s="565"/>
      <c r="O49" s="566"/>
      <c r="P49" s="564"/>
      <c r="Q49" s="565"/>
      <c r="R49" s="565"/>
      <c r="S49" s="565"/>
      <c r="T49" s="565"/>
      <c r="U49" s="565"/>
      <c r="V49" s="565"/>
      <c r="W49" s="565"/>
      <c r="X49" s="565"/>
      <c r="Y49" s="565"/>
      <c r="Z49" s="565"/>
      <c r="AA49" s="566"/>
      <c r="AB49" s="588" t="s">
        <v>324</v>
      </c>
      <c r="AC49" s="589"/>
      <c r="AD49" s="589"/>
      <c r="AE49" s="589"/>
      <c r="AF49" s="589"/>
      <c r="AG49" s="590"/>
      <c r="AH49" s="582"/>
      <c r="AI49" s="583"/>
      <c r="AJ49" s="583"/>
      <c r="AK49" s="583"/>
      <c r="AL49" s="583"/>
      <c r="AM49" s="584"/>
      <c r="AN49" s="47"/>
      <c r="AP49" s="82"/>
    </row>
    <row r="50" spans="2:42" ht="16.5" customHeight="1">
      <c r="B50" s="195"/>
      <c r="C50" s="561" t="s">
        <v>328</v>
      </c>
      <c r="D50" s="562"/>
      <c r="E50" s="562"/>
      <c r="F50" s="562"/>
      <c r="G50" s="562"/>
      <c r="H50" s="562"/>
      <c r="I50" s="562"/>
      <c r="J50" s="562"/>
      <c r="K50" s="562"/>
      <c r="L50" s="562"/>
      <c r="M50" s="562"/>
      <c r="N50" s="562"/>
      <c r="O50" s="563"/>
      <c r="P50" s="561" t="s">
        <v>327</v>
      </c>
      <c r="Q50" s="562"/>
      <c r="R50" s="562"/>
      <c r="S50" s="562"/>
      <c r="T50" s="562"/>
      <c r="U50" s="562"/>
      <c r="V50" s="562"/>
      <c r="W50" s="562"/>
      <c r="X50" s="562"/>
      <c r="Y50" s="562"/>
      <c r="Z50" s="562"/>
      <c r="AA50" s="563"/>
      <c r="AB50" s="201"/>
      <c r="AC50" s="124"/>
      <c r="AD50" s="124"/>
      <c r="AE50" s="124"/>
      <c r="AF50" s="124"/>
      <c r="AG50" s="200"/>
      <c r="AH50" s="184"/>
      <c r="AI50" s="67"/>
      <c r="AJ50" s="67"/>
      <c r="AK50" s="67"/>
      <c r="AL50" s="67"/>
      <c r="AM50" s="194"/>
      <c r="AN50" s="195"/>
      <c r="AP50" s="82"/>
    </row>
    <row r="51" spans="2:42" ht="16.5" customHeight="1">
      <c r="B51" s="47"/>
      <c r="C51" s="564"/>
      <c r="D51" s="565"/>
      <c r="E51" s="565"/>
      <c r="F51" s="565"/>
      <c r="G51" s="565"/>
      <c r="H51" s="565"/>
      <c r="I51" s="565"/>
      <c r="J51" s="565"/>
      <c r="K51" s="565"/>
      <c r="L51" s="565"/>
      <c r="M51" s="565"/>
      <c r="N51" s="565"/>
      <c r="O51" s="566"/>
      <c r="P51" s="564"/>
      <c r="Q51" s="565"/>
      <c r="R51" s="565"/>
      <c r="S51" s="565"/>
      <c r="T51" s="565"/>
      <c r="U51" s="565"/>
      <c r="V51" s="565"/>
      <c r="W51" s="565"/>
      <c r="X51" s="565"/>
      <c r="Y51" s="565"/>
      <c r="Z51" s="565"/>
      <c r="AA51" s="566"/>
      <c r="AB51" s="51"/>
      <c r="AC51" s="190"/>
      <c r="AD51" s="190"/>
      <c r="AE51" s="190"/>
      <c r="AF51" s="190"/>
      <c r="AG51" s="194"/>
      <c r="AH51" s="51"/>
      <c r="AI51" s="190"/>
      <c r="AJ51" s="190"/>
      <c r="AK51" s="190"/>
      <c r="AL51" s="190"/>
      <c r="AM51" s="194"/>
      <c r="AN51" s="47"/>
    </row>
    <row r="52" spans="2:42" ht="16.5" customHeight="1">
      <c r="B52" s="47"/>
      <c r="C52" s="561" t="s">
        <v>326</v>
      </c>
      <c r="D52" s="562"/>
      <c r="E52" s="562"/>
      <c r="F52" s="562"/>
      <c r="G52" s="562"/>
      <c r="H52" s="562"/>
      <c r="I52" s="562"/>
      <c r="J52" s="562"/>
      <c r="K52" s="562"/>
      <c r="L52" s="562"/>
      <c r="M52" s="562"/>
      <c r="N52" s="562"/>
      <c r="O52" s="563"/>
      <c r="P52" s="561" t="s">
        <v>327</v>
      </c>
      <c r="Q52" s="562"/>
      <c r="R52" s="562"/>
      <c r="S52" s="562"/>
      <c r="T52" s="562"/>
      <c r="U52" s="562"/>
      <c r="V52" s="562"/>
      <c r="W52" s="562"/>
      <c r="X52" s="562"/>
      <c r="Y52" s="562"/>
      <c r="Z52" s="562"/>
      <c r="AA52" s="563"/>
      <c r="AB52" s="51"/>
      <c r="AC52" s="190"/>
      <c r="AD52" s="190"/>
      <c r="AE52" s="190"/>
      <c r="AF52" s="190"/>
      <c r="AG52" s="194"/>
      <c r="AH52" s="51"/>
      <c r="AI52" s="190"/>
      <c r="AJ52" s="190"/>
      <c r="AK52" s="190"/>
      <c r="AL52" s="190"/>
      <c r="AM52" s="194"/>
      <c r="AN52" s="47"/>
    </row>
    <row r="53" spans="2:42">
      <c r="B53" s="47"/>
      <c r="C53" s="564"/>
      <c r="D53" s="565"/>
      <c r="E53" s="565"/>
      <c r="F53" s="565"/>
      <c r="G53" s="565"/>
      <c r="H53" s="565"/>
      <c r="I53" s="565"/>
      <c r="J53" s="565"/>
      <c r="K53" s="565"/>
      <c r="L53" s="565"/>
      <c r="M53" s="565"/>
      <c r="N53" s="565"/>
      <c r="O53" s="566"/>
      <c r="P53" s="564"/>
      <c r="Q53" s="565"/>
      <c r="R53" s="565"/>
      <c r="S53" s="565"/>
      <c r="T53" s="565"/>
      <c r="U53" s="565"/>
      <c r="V53" s="565"/>
      <c r="W53" s="565"/>
      <c r="X53" s="565"/>
      <c r="Y53" s="565"/>
      <c r="Z53" s="565"/>
      <c r="AA53" s="566"/>
      <c r="AB53" s="53"/>
      <c r="AC53" s="191"/>
      <c r="AD53" s="191"/>
      <c r="AE53" s="65"/>
      <c r="AF53" s="65"/>
      <c r="AG53" s="286" t="s">
        <v>349</v>
      </c>
      <c r="AH53" s="53"/>
      <c r="AI53" s="191"/>
      <c r="AJ53" s="191"/>
      <c r="AK53" s="191"/>
      <c r="AL53" s="191"/>
      <c r="AM53" s="193"/>
      <c r="AN53" s="47"/>
    </row>
    <row r="54" spans="2:42">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row>
  </sheetData>
  <sheetProtection password="D805" sheet="1" objects="1" scenarios="1"/>
  <mergeCells count="79">
    <mergeCell ref="AG3:AM3"/>
    <mergeCell ref="C52:O53"/>
    <mergeCell ref="P48:AA49"/>
    <mergeCell ref="P50:AA51"/>
    <mergeCell ref="I40:U40"/>
    <mergeCell ref="AA40:AI40"/>
    <mergeCell ref="I43:U43"/>
    <mergeCell ref="AA43:AI43"/>
    <mergeCell ref="I46:U46"/>
    <mergeCell ref="AA46:AI46"/>
    <mergeCell ref="P52:AA53"/>
    <mergeCell ref="AH48:AM49"/>
    <mergeCell ref="AB48:AG48"/>
    <mergeCell ref="AB49:AG49"/>
    <mergeCell ref="S4:V4"/>
    <mergeCell ref="W4:Z4"/>
    <mergeCell ref="C48:O49"/>
    <mergeCell ref="C50:O51"/>
    <mergeCell ref="AA37:AI37"/>
    <mergeCell ref="H27:AL28"/>
    <mergeCell ref="O25:V26"/>
    <mergeCell ref="E30:AL31"/>
    <mergeCell ref="C33:AM34"/>
    <mergeCell ref="I37:U37"/>
    <mergeCell ref="AM25:AM26"/>
    <mergeCell ref="J26:M26"/>
    <mergeCell ref="Y26:AD26"/>
    <mergeCell ref="W25:W26"/>
    <mergeCell ref="Y25:AD25"/>
    <mergeCell ref="AF25:AL26"/>
    <mergeCell ref="C25:I25"/>
    <mergeCell ref="J25:M25"/>
    <mergeCell ref="C21:I21"/>
    <mergeCell ref="O18:AL18"/>
    <mergeCell ref="O20:AD20"/>
    <mergeCell ref="O19:AD19"/>
    <mergeCell ref="C24:I24"/>
    <mergeCell ref="C23:I23"/>
    <mergeCell ref="J23:M24"/>
    <mergeCell ref="J22:M22"/>
    <mergeCell ref="S23:S24"/>
    <mergeCell ref="U23:AF24"/>
    <mergeCell ref="O23:O24"/>
    <mergeCell ref="P23:R24"/>
    <mergeCell ref="O22:AL22"/>
    <mergeCell ref="C18:I20"/>
    <mergeCell ref="J18:M18"/>
    <mergeCell ref="J20:M20"/>
    <mergeCell ref="T16:U17"/>
    <mergeCell ref="W16:W17"/>
    <mergeCell ref="AH16:AJ17"/>
    <mergeCell ref="AH19:AL19"/>
    <mergeCell ref="C14:I14"/>
    <mergeCell ref="C15:I15"/>
    <mergeCell ref="X16:Y17"/>
    <mergeCell ref="K16:K17"/>
    <mergeCell ref="O16:O17"/>
    <mergeCell ref="P16:Q17"/>
    <mergeCell ref="S16:S17"/>
    <mergeCell ref="K14:AL15"/>
    <mergeCell ref="AB16:AE17"/>
    <mergeCell ref="L16:M17"/>
    <mergeCell ref="AL16:AL17"/>
    <mergeCell ref="U32:AK32"/>
    <mergeCell ref="Y13:AL13"/>
    <mergeCell ref="AG24:AM24"/>
    <mergeCell ref="C4:F4"/>
    <mergeCell ref="O4:R4"/>
    <mergeCell ref="C16:I17"/>
    <mergeCell ref="O10:AA10"/>
    <mergeCell ref="AG20:AM20"/>
    <mergeCell ref="AC4:AK4"/>
    <mergeCell ref="AG5:AG6"/>
    <mergeCell ref="AJ5:AJ6"/>
    <mergeCell ref="AM5:AM6"/>
    <mergeCell ref="AF7:AF8"/>
    <mergeCell ref="AL7:AL8"/>
    <mergeCell ref="C12:N12"/>
    <mergeCell ref="J19:M19"/>
  </mergeCells>
  <phoneticPr fontId="3"/>
  <pageMargins left="1.1811023622047245" right="0.59055118110236227" top="1.1811023622047245"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N53"/>
  <sheetViews>
    <sheetView showGridLines="0" showRowColHeaders="0" topLeftCell="A19" workbookViewId="0">
      <selection activeCell="AR38" sqref="AR38"/>
    </sheetView>
  </sheetViews>
  <sheetFormatPr defaultRowHeight="13.5"/>
  <cols>
    <col min="1" max="1" width="2.25" style="46" customWidth="1"/>
    <col min="2" max="2" width="2.375" style="46" customWidth="1"/>
    <col min="3" max="40" width="2.25" style="46" customWidth="1"/>
    <col min="41" max="16384" width="9" style="46"/>
  </cols>
  <sheetData>
    <row r="2" spans="2:40">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row>
    <row r="3" spans="2:40" ht="13.5" customHeight="1">
      <c r="B3" s="47"/>
      <c r="C3" s="95" t="s">
        <v>421</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638" t="str">
        <f>Ver&amp;"－"&amp;SN</f>
        <v>H29/4/1版－ji7lvz</v>
      </c>
      <c r="AH3" s="638"/>
      <c r="AI3" s="638"/>
      <c r="AJ3" s="638"/>
      <c r="AK3" s="638"/>
      <c r="AL3" s="638"/>
      <c r="AM3" s="638"/>
      <c r="AN3" s="47"/>
    </row>
    <row r="4" spans="2:40" ht="13.5" customHeight="1">
      <c r="B4" s="47"/>
      <c r="C4" s="60"/>
      <c r="D4" s="60"/>
      <c r="E4" s="60"/>
      <c r="F4" s="60"/>
      <c r="G4" s="60"/>
      <c r="H4" s="60"/>
      <c r="I4" s="60"/>
      <c r="J4" s="60"/>
      <c r="K4" s="60"/>
      <c r="L4" s="60"/>
      <c r="M4" s="60"/>
      <c r="N4" s="60"/>
      <c r="O4" s="60"/>
      <c r="P4" s="60"/>
      <c r="Q4" s="60"/>
      <c r="R4" s="60"/>
      <c r="S4" s="60"/>
      <c r="T4" s="60"/>
      <c r="U4" s="60"/>
      <c r="V4" s="60"/>
      <c r="W4" s="60"/>
      <c r="X4" s="60"/>
      <c r="Y4" s="60"/>
      <c r="Z4" s="60"/>
      <c r="AA4" s="60"/>
      <c r="AB4" s="60"/>
      <c r="AC4" s="595"/>
      <c r="AD4" s="595"/>
      <c r="AE4" s="595"/>
      <c r="AF4" s="595"/>
      <c r="AG4" s="595"/>
      <c r="AH4" s="595"/>
      <c r="AI4" s="595"/>
      <c r="AJ4" s="595"/>
      <c r="AK4" s="595"/>
      <c r="AL4" s="60"/>
      <c r="AM4" s="60"/>
      <c r="AN4" s="47"/>
    </row>
    <row r="5" spans="2:40" ht="13.5" customHeight="1">
      <c r="B5" s="47"/>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7"/>
      <c r="AH5" s="60"/>
      <c r="AI5" s="60"/>
      <c r="AJ5" s="607"/>
      <c r="AK5" s="60"/>
      <c r="AL5" s="60"/>
      <c r="AM5" s="607"/>
      <c r="AN5" s="47"/>
    </row>
    <row r="6" spans="2:40" ht="13.5" customHeight="1">
      <c r="B6" s="47"/>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7"/>
      <c r="AH6" s="60"/>
      <c r="AI6" s="60"/>
      <c r="AJ6" s="607"/>
      <c r="AK6" s="60"/>
      <c r="AL6" s="60"/>
      <c r="AM6" s="607"/>
      <c r="AN6" s="47"/>
    </row>
    <row r="7" spans="2:40" ht="13.5" customHeight="1">
      <c r="B7" s="47"/>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7"/>
      <c r="AG7" s="60"/>
      <c r="AH7" s="60"/>
      <c r="AI7" s="60"/>
      <c r="AJ7" s="60"/>
      <c r="AK7" s="60"/>
      <c r="AL7" s="607"/>
      <c r="AM7" s="60"/>
      <c r="AN7" s="47"/>
    </row>
    <row r="8" spans="2:40" ht="13.5" customHeight="1">
      <c r="B8" s="47"/>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7"/>
      <c r="AG8" s="60"/>
      <c r="AH8" s="60"/>
      <c r="AI8" s="60"/>
      <c r="AJ8" s="60"/>
      <c r="AK8" s="60"/>
      <c r="AL8" s="607"/>
      <c r="AM8" s="60"/>
      <c r="AN8" s="47"/>
    </row>
    <row r="9" spans="2:40" ht="16.5" customHeight="1">
      <c r="B9" s="47"/>
      <c r="C9" s="47"/>
      <c r="D9" s="47"/>
      <c r="E9" s="47"/>
      <c r="F9" s="47"/>
      <c r="G9" s="47"/>
      <c r="H9" s="47"/>
      <c r="I9" s="47"/>
      <c r="J9" s="47"/>
      <c r="K9" s="47"/>
      <c r="L9" s="47"/>
      <c r="M9" s="47"/>
      <c r="N9" s="47"/>
      <c r="O9" s="503" t="s">
        <v>103</v>
      </c>
      <c r="P9" s="503"/>
      <c r="Q9" s="503"/>
      <c r="R9" s="503"/>
      <c r="S9" s="503"/>
      <c r="T9" s="503"/>
      <c r="U9" s="503"/>
      <c r="V9" s="503"/>
      <c r="W9" s="503"/>
      <c r="X9" s="503"/>
      <c r="Y9" s="503"/>
      <c r="Z9" s="503"/>
      <c r="AA9" s="503"/>
      <c r="AB9" s="47"/>
      <c r="AC9" s="47"/>
      <c r="AD9" s="47"/>
      <c r="AE9" s="47"/>
      <c r="AF9" s="47"/>
      <c r="AG9" s="47"/>
      <c r="AH9" s="47"/>
      <c r="AI9" s="47"/>
      <c r="AJ9" s="47"/>
      <c r="AK9" s="47"/>
      <c r="AL9" s="47"/>
      <c r="AM9" s="47"/>
      <c r="AN9" s="47"/>
    </row>
    <row r="10" spans="2:40" ht="16.5" customHeight="1">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row>
    <row r="11" spans="2:40" ht="16.5" customHeight="1">
      <c r="B11" s="47"/>
      <c r="C11" s="617" t="str">
        <f>工事申込書!C12</f>
        <v>一関市長　勝部 修　様</v>
      </c>
      <c r="D11" s="617"/>
      <c r="E11" s="617"/>
      <c r="F11" s="617"/>
      <c r="G11" s="617"/>
      <c r="H11" s="617"/>
      <c r="I11" s="617"/>
      <c r="J11" s="617"/>
      <c r="K11" s="617"/>
      <c r="L11" s="617"/>
      <c r="M11" s="617"/>
      <c r="N11" s="61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row>
    <row r="12" spans="2:40" ht="16.5" customHeight="1">
      <c r="B12" s="47"/>
      <c r="C12" s="47"/>
      <c r="D12" s="47"/>
      <c r="E12" s="47"/>
      <c r="F12" s="47"/>
      <c r="G12" s="47"/>
      <c r="H12" s="47"/>
      <c r="I12" s="47"/>
      <c r="J12" s="47"/>
      <c r="K12" s="47"/>
      <c r="L12" s="47"/>
      <c r="M12" s="47"/>
      <c r="N12" s="47"/>
      <c r="O12" s="47"/>
      <c r="P12" s="47"/>
      <c r="Q12" s="47"/>
      <c r="R12" s="47"/>
      <c r="S12" s="47"/>
      <c r="T12" s="47"/>
      <c r="U12" s="47"/>
      <c r="V12" s="47"/>
      <c r="W12" s="47"/>
      <c r="X12" s="47"/>
      <c r="Y12" s="608">
        <f ca="1">工事申込書!Y13</f>
        <v>42917</v>
      </c>
      <c r="Z12" s="608"/>
      <c r="AA12" s="608"/>
      <c r="AB12" s="608"/>
      <c r="AC12" s="608"/>
      <c r="AD12" s="608"/>
      <c r="AE12" s="608"/>
      <c r="AF12" s="608"/>
      <c r="AG12" s="608"/>
      <c r="AH12" s="608"/>
      <c r="AI12" s="608"/>
      <c r="AJ12" s="608"/>
      <c r="AK12" s="608"/>
      <c r="AL12" s="608"/>
      <c r="AM12" s="56"/>
      <c r="AN12" s="47"/>
    </row>
    <row r="13" spans="2:40" ht="16.5" customHeight="1">
      <c r="B13" s="47"/>
      <c r="C13" s="604" t="s">
        <v>61</v>
      </c>
      <c r="D13" s="605"/>
      <c r="E13" s="605"/>
      <c r="F13" s="605"/>
      <c r="G13" s="605"/>
      <c r="H13" s="605"/>
      <c r="I13" s="606"/>
      <c r="J13" s="57"/>
      <c r="K13" s="618" t="str">
        <f>工事申込書!K14</f>
        <v>一関市竹山町7番2号</v>
      </c>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58"/>
      <c r="AN13" s="47"/>
    </row>
    <row r="14" spans="2:40" ht="16.5" customHeight="1">
      <c r="B14" s="47"/>
      <c r="C14" s="614" t="s">
        <v>62</v>
      </c>
      <c r="D14" s="615"/>
      <c r="E14" s="615"/>
      <c r="F14" s="615"/>
      <c r="G14" s="615"/>
      <c r="H14" s="615"/>
      <c r="I14" s="616"/>
      <c r="J14" s="54"/>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55"/>
      <c r="AN14" s="47"/>
    </row>
    <row r="15" spans="2:40" ht="16.5" customHeight="1">
      <c r="B15" s="47"/>
      <c r="C15" s="585" t="s">
        <v>321</v>
      </c>
      <c r="D15" s="509"/>
      <c r="E15" s="509"/>
      <c r="F15" s="509"/>
      <c r="G15" s="509"/>
      <c r="H15" s="509"/>
      <c r="I15" s="609"/>
      <c r="J15" s="47"/>
      <c r="K15" s="509" t="str">
        <f>工事申込書!K16</f>
        <v>①</v>
      </c>
      <c r="L15" s="509" t="s">
        <v>49</v>
      </c>
      <c r="M15" s="509"/>
      <c r="N15" s="47"/>
      <c r="O15" s="509" t="str">
        <f>工事申込書!O16</f>
        <v>２</v>
      </c>
      <c r="P15" s="509" t="s">
        <v>53</v>
      </c>
      <c r="Q15" s="509"/>
      <c r="R15" s="47"/>
      <c r="S15" s="509" t="str">
        <f>工事申込書!S16</f>
        <v>３</v>
      </c>
      <c r="T15" s="509" t="s">
        <v>54</v>
      </c>
      <c r="U15" s="509"/>
      <c r="V15" s="47"/>
      <c r="W15" s="509" t="str">
        <f>工事申込書!W16</f>
        <v>４</v>
      </c>
      <c r="X15" s="509" t="s">
        <v>57</v>
      </c>
      <c r="Y15" s="509"/>
      <c r="Z15" s="47"/>
      <c r="AA15" s="52"/>
      <c r="AB15" s="581" t="s">
        <v>63</v>
      </c>
      <c r="AC15" s="509"/>
      <c r="AD15" s="509"/>
      <c r="AE15" s="609"/>
      <c r="AF15" s="47"/>
      <c r="AG15" s="47"/>
      <c r="AH15" s="509">
        <f>工事申込書!AH16</f>
        <v>25</v>
      </c>
      <c r="AI15" s="509"/>
      <c r="AJ15" s="509"/>
      <c r="AK15" s="47"/>
      <c r="AL15" s="509" t="s">
        <v>26</v>
      </c>
      <c r="AM15" s="52"/>
      <c r="AN15" s="47"/>
    </row>
    <row r="16" spans="2:40" ht="16.5" customHeight="1">
      <c r="B16" s="47"/>
      <c r="C16" s="582"/>
      <c r="D16" s="583"/>
      <c r="E16" s="583"/>
      <c r="F16" s="583"/>
      <c r="G16" s="583"/>
      <c r="H16" s="583"/>
      <c r="I16" s="627"/>
      <c r="J16" s="54"/>
      <c r="K16" s="583"/>
      <c r="L16" s="583"/>
      <c r="M16" s="583"/>
      <c r="N16" s="54"/>
      <c r="O16" s="583"/>
      <c r="P16" s="583"/>
      <c r="Q16" s="583"/>
      <c r="R16" s="54"/>
      <c r="S16" s="583"/>
      <c r="T16" s="583"/>
      <c r="U16" s="583"/>
      <c r="V16" s="54"/>
      <c r="W16" s="583"/>
      <c r="X16" s="583"/>
      <c r="Y16" s="583"/>
      <c r="Z16" s="54"/>
      <c r="AA16" s="55"/>
      <c r="AB16" s="610"/>
      <c r="AC16" s="513"/>
      <c r="AD16" s="513"/>
      <c r="AE16" s="611"/>
      <c r="AF16" s="54"/>
      <c r="AG16" s="54"/>
      <c r="AH16" s="583"/>
      <c r="AI16" s="583"/>
      <c r="AJ16" s="583"/>
      <c r="AK16" s="245"/>
      <c r="AL16" s="513"/>
      <c r="AM16" s="55"/>
      <c r="AN16" s="47"/>
    </row>
    <row r="17" spans="2:40" ht="16.5" customHeight="1">
      <c r="B17" s="47"/>
      <c r="C17" s="604" t="s">
        <v>64</v>
      </c>
      <c r="D17" s="605"/>
      <c r="E17" s="605"/>
      <c r="F17" s="605"/>
      <c r="G17" s="605"/>
      <c r="H17" s="605"/>
      <c r="I17" s="606"/>
      <c r="J17" s="620" t="s">
        <v>65</v>
      </c>
      <c r="K17" s="495"/>
      <c r="L17" s="495"/>
      <c r="M17" s="592"/>
      <c r="N17" s="54"/>
      <c r="O17" s="603" t="str">
        <f>工事申込書!O18</f>
        <v>一関市竹山町7番2号</v>
      </c>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55"/>
      <c r="AN17" s="47"/>
    </row>
    <row r="18" spans="2:40" ht="16.5" customHeight="1">
      <c r="B18" s="47"/>
      <c r="C18" s="594"/>
      <c r="D18" s="595"/>
      <c r="E18" s="595"/>
      <c r="F18" s="595"/>
      <c r="G18" s="595"/>
      <c r="H18" s="595"/>
      <c r="I18" s="596"/>
      <c r="J18" s="621" t="s">
        <v>16</v>
      </c>
      <c r="K18" s="622"/>
      <c r="L18" s="622"/>
      <c r="M18" s="623"/>
      <c r="N18" s="252"/>
      <c r="O18" s="645" t="str">
        <f>工事申込書!O19</f>
        <v>いちのせき たろう</v>
      </c>
      <c r="P18" s="645"/>
      <c r="Q18" s="645"/>
      <c r="R18" s="645"/>
      <c r="S18" s="645"/>
      <c r="T18" s="645"/>
      <c r="U18" s="645"/>
      <c r="V18" s="645"/>
      <c r="W18" s="645"/>
      <c r="X18" s="645"/>
      <c r="Y18" s="645"/>
      <c r="Z18" s="645"/>
      <c r="AA18" s="645"/>
      <c r="AB18" s="645"/>
      <c r="AC18" s="645"/>
      <c r="AD18" s="645"/>
      <c r="AE18" s="645"/>
      <c r="AF18" s="253"/>
      <c r="AG18" s="254"/>
      <c r="AH18" s="647" t="s">
        <v>11</v>
      </c>
      <c r="AI18" s="647"/>
      <c r="AJ18" s="647"/>
      <c r="AK18" s="647"/>
      <c r="AL18" s="647"/>
      <c r="AM18" s="255"/>
      <c r="AN18" s="47"/>
    </row>
    <row r="19" spans="2:40" ht="16.5" customHeight="1">
      <c r="B19" s="47"/>
      <c r="C19" s="614"/>
      <c r="D19" s="615"/>
      <c r="E19" s="615"/>
      <c r="F19" s="615"/>
      <c r="G19" s="615"/>
      <c r="H19" s="615"/>
      <c r="I19" s="616"/>
      <c r="J19" s="624" t="s">
        <v>66</v>
      </c>
      <c r="K19" s="625"/>
      <c r="L19" s="625"/>
      <c r="M19" s="626"/>
      <c r="N19" s="256"/>
      <c r="O19" s="646" t="str">
        <f>工事申込書!O20</f>
        <v>一 関　太 郎</v>
      </c>
      <c r="P19" s="646"/>
      <c r="Q19" s="646"/>
      <c r="R19" s="646"/>
      <c r="S19" s="646"/>
      <c r="T19" s="646"/>
      <c r="U19" s="646"/>
      <c r="V19" s="646"/>
      <c r="W19" s="646"/>
      <c r="X19" s="646"/>
      <c r="Y19" s="646"/>
      <c r="Z19" s="646"/>
      <c r="AA19" s="646"/>
      <c r="AB19" s="646"/>
      <c r="AC19" s="646"/>
      <c r="AD19" s="646"/>
      <c r="AE19" s="646"/>
      <c r="AF19" s="257"/>
      <c r="AG19" s="639" t="str">
        <f>工事申込書!AG20</f>
        <v>0191-21-2111</v>
      </c>
      <c r="AH19" s="640"/>
      <c r="AI19" s="640"/>
      <c r="AJ19" s="640"/>
      <c r="AK19" s="640"/>
      <c r="AL19" s="640"/>
      <c r="AM19" s="641"/>
      <c r="AN19" s="47"/>
    </row>
    <row r="20" spans="2:40" ht="16.5" customHeight="1">
      <c r="B20" s="47"/>
      <c r="C20" s="612" t="s">
        <v>68</v>
      </c>
      <c r="D20" s="508"/>
      <c r="E20" s="508"/>
      <c r="F20" s="508"/>
      <c r="G20" s="508"/>
      <c r="H20" s="508"/>
      <c r="I20" s="613"/>
      <c r="J20" s="54"/>
      <c r="K20" s="49" t="s">
        <v>69</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50"/>
      <c r="AN20" s="47"/>
    </row>
    <row r="21" spans="2:40" ht="16.5" customHeight="1">
      <c r="B21" s="47"/>
      <c r="C21" s="51"/>
      <c r="D21" s="47"/>
      <c r="E21" s="47"/>
      <c r="F21" s="47"/>
      <c r="G21" s="47"/>
      <c r="H21" s="47"/>
      <c r="I21" s="52"/>
      <c r="J21" s="591" t="s">
        <v>65</v>
      </c>
      <c r="K21" s="495"/>
      <c r="L21" s="495"/>
      <c r="M21" s="592"/>
      <c r="N21" s="54"/>
      <c r="O21" s="628" t="str">
        <f>工事申込書!O22</f>
        <v>一関市萩荘字脇田郷37</v>
      </c>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55"/>
      <c r="AN21" s="47"/>
    </row>
    <row r="22" spans="2:40" ht="16.5" customHeight="1">
      <c r="B22" s="47"/>
      <c r="C22" s="594" t="s">
        <v>70</v>
      </c>
      <c r="D22" s="595"/>
      <c r="E22" s="595"/>
      <c r="F22" s="595"/>
      <c r="G22" s="595"/>
      <c r="H22" s="595"/>
      <c r="I22" s="596"/>
      <c r="J22" s="629" t="s">
        <v>422</v>
      </c>
      <c r="K22" s="509"/>
      <c r="L22" s="509"/>
      <c r="M22" s="609"/>
      <c r="N22" s="47"/>
      <c r="O22" s="509" t="s">
        <v>55</v>
      </c>
      <c r="P22" s="597" t="str">
        <f>工事申込書!P23</f>
        <v>0001</v>
      </c>
      <c r="Q22" s="509"/>
      <c r="R22" s="509"/>
      <c r="S22" s="509" t="s">
        <v>56</v>
      </c>
      <c r="T22" s="47"/>
      <c r="U22" s="598" t="str">
        <f>工事申込書!U23</f>
        <v>有限会社 脇田郷水道</v>
      </c>
      <c r="V22" s="598"/>
      <c r="W22" s="598"/>
      <c r="X22" s="598"/>
      <c r="Y22" s="598"/>
      <c r="Z22" s="598"/>
      <c r="AA22" s="598"/>
      <c r="AB22" s="598"/>
      <c r="AC22" s="598"/>
      <c r="AD22" s="598"/>
      <c r="AE22" s="598"/>
      <c r="AF22" s="598"/>
      <c r="AG22" s="57"/>
      <c r="AH22" s="509" t="s">
        <v>71</v>
      </c>
      <c r="AI22" s="509"/>
      <c r="AJ22" s="509"/>
      <c r="AK22" s="509"/>
      <c r="AL22" s="509"/>
      <c r="AM22" s="52"/>
      <c r="AN22" s="47"/>
    </row>
    <row r="23" spans="2:40" ht="16.5" customHeight="1">
      <c r="B23" s="47"/>
      <c r="C23" s="594" t="s">
        <v>72</v>
      </c>
      <c r="D23" s="595"/>
      <c r="E23" s="595"/>
      <c r="F23" s="595"/>
      <c r="G23" s="595"/>
      <c r="H23" s="595"/>
      <c r="I23" s="596"/>
      <c r="J23" s="630"/>
      <c r="K23" s="583"/>
      <c r="L23" s="583"/>
      <c r="M23" s="627"/>
      <c r="N23" s="54"/>
      <c r="O23" s="583"/>
      <c r="P23" s="583"/>
      <c r="Q23" s="583"/>
      <c r="R23" s="583"/>
      <c r="S23" s="583"/>
      <c r="T23" s="54"/>
      <c r="U23" s="599"/>
      <c r="V23" s="599"/>
      <c r="W23" s="599"/>
      <c r="X23" s="599"/>
      <c r="Y23" s="599"/>
      <c r="Z23" s="599"/>
      <c r="AA23" s="599"/>
      <c r="AB23" s="599"/>
      <c r="AC23" s="599"/>
      <c r="AD23" s="599"/>
      <c r="AE23" s="599"/>
      <c r="AF23" s="599"/>
      <c r="AG23" s="642" t="str">
        <f>工事申込書!AG24</f>
        <v>0191-21-2126</v>
      </c>
      <c r="AH23" s="642"/>
      <c r="AI23" s="642"/>
      <c r="AJ23" s="642"/>
      <c r="AK23" s="642"/>
      <c r="AL23" s="642"/>
      <c r="AM23" s="643"/>
      <c r="AN23" s="47"/>
    </row>
    <row r="24" spans="2:40" ht="16.5" customHeight="1">
      <c r="B24" s="47"/>
      <c r="C24" s="594" t="s">
        <v>73</v>
      </c>
      <c r="D24" s="595"/>
      <c r="E24" s="595"/>
      <c r="F24" s="595"/>
      <c r="G24" s="595"/>
      <c r="H24" s="595"/>
      <c r="I24" s="596"/>
      <c r="J24" s="636" t="s">
        <v>74</v>
      </c>
      <c r="K24" s="509"/>
      <c r="L24" s="509"/>
      <c r="M24" s="609"/>
      <c r="N24" s="47"/>
      <c r="O24" s="602" t="str">
        <f>工事申込書!O25</f>
        <v>脇田 郷</v>
      </c>
      <c r="P24" s="602"/>
      <c r="Q24" s="602"/>
      <c r="R24" s="602"/>
      <c r="S24" s="602"/>
      <c r="T24" s="602"/>
      <c r="U24" s="602"/>
      <c r="V24" s="602"/>
      <c r="W24" s="509"/>
      <c r="X24" s="58"/>
      <c r="Y24" s="604" t="s">
        <v>61</v>
      </c>
      <c r="Z24" s="605"/>
      <c r="AA24" s="605"/>
      <c r="AB24" s="605"/>
      <c r="AC24" s="605"/>
      <c r="AD24" s="606"/>
      <c r="AE24" s="61"/>
      <c r="AF24" s="602" t="str">
        <f>工事申込書!AF25</f>
        <v>脇田 郷一</v>
      </c>
      <c r="AG24" s="602"/>
      <c r="AH24" s="602"/>
      <c r="AI24" s="602"/>
      <c r="AJ24" s="602"/>
      <c r="AK24" s="602"/>
      <c r="AL24" s="602"/>
      <c r="AM24" s="511"/>
      <c r="AN24" s="47"/>
    </row>
    <row r="25" spans="2:40" ht="16.5" customHeight="1">
      <c r="B25" s="47"/>
      <c r="C25" s="53"/>
      <c r="D25" s="54"/>
      <c r="E25" s="54"/>
      <c r="F25" s="54"/>
      <c r="G25" s="54"/>
      <c r="H25" s="54"/>
      <c r="I25" s="55"/>
      <c r="J25" s="582" t="s">
        <v>66</v>
      </c>
      <c r="K25" s="583"/>
      <c r="L25" s="583"/>
      <c r="M25" s="627"/>
      <c r="N25" s="54"/>
      <c r="O25" s="603"/>
      <c r="P25" s="603"/>
      <c r="Q25" s="603"/>
      <c r="R25" s="603"/>
      <c r="S25" s="603"/>
      <c r="T25" s="603"/>
      <c r="U25" s="603"/>
      <c r="V25" s="603"/>
      <c r="W25" s="583"/>
      <c r="X25" s="55"/>
      <c r="Y25" s="582" t="s">
        <v>12</v>
      </c>
      <c r="Z25" s="583"/>
      <c r="AA25" s="583"/>
      <c r="AB25" s="583"/>
      <c r="AC25" s="583"/>
      <c r="AD25" s="627"/>
      <c r="AE25" s="54"/>
      <c r="AF25" s="603"/>
      <c r="AG25" s="603"/>
      <c r="AH25" s="603"/>
      <c r="AI25" s="603"/>
      <c r="AJ25" s="603"/>
      <c r="AK25" s="603"/>
      <c r="AL25" s="603"/>
      <c r="AM25" s="644"/>
      <c r="AN25" s="47"/>
    </row>
    <row r="26" spans="2:40" ht="16.5" customHeight="1">
      <c r="B26" s="47"/>
      <c r="C26" s="59" t="s">
        <v>75</v>
      </c>
      <c r="D26" s="57"/>
      <c r="E26" s="57"/>
      <c r="F26" s="57"/>
      <c r="G26" s="47"/>
      <c r="H26" s="600" t="s">
        <v>76</v>
      </c>
      <c r="I26" s="600"/>
      <c r="J26" s="600"/>
      <c r="K26" s="600"/>
      <c r="L26" s="600"/>
      <c r="M26" s="600"/>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2"/>
      <c r="AN26" s="47"/>
    </row>
    <row r="27" spans="2:40" ht="16.5" customHeight="1">
      <c r="B27" s="47"/>
      <c r="C27" s="53"/>
      <c r="D27" s="54"/>
      <c r="E27" s="54"/>
      <c r="F27" s="54"/>
      <c r="G27" s="54"/>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3"/>
      <c r="AN27" s="47"/>
    </row>
    <row r="28" spans="2:40" ht="16.5" customHeight="1">
      <c r="B28" s="47"/>
      <c r="C28" s="59" t="s">
        <v>77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2"/>
      <c r="AN28" s="47"/>
    </row>
    <row r="29" spans="2:40" ht="16.5" customHeight="1">
      <c r="B29" s="47"/>
      <c r="C29" s="51"/>
      <c r="D29" s="47"/>
      <c r="E29" s="631" t="s">
        <v>78</v>
      </c>
      <c r="F29" s="631"/>
      <c r="G29" s="631"/>
      <c r="H29" s="631"/>
      <c r="I29" s="631"/>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1"/>
      <c r="AL29" s="631"/>
      <c r="AM29" s="62"/>
      <c r="AN29" s="47"/>
    </row>
    <row r="30" spans="2:40" ht="16.5" customHeight="1">
      <c r="B30" s="47"/>
      <c r="C30" s="51"/>
      <c r="D30" s="47"/>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1"/>
      <c r="AL30" s="631"/>
      <c r="AM30" s="62"/>
      <c r="AN30" s="47"/>
    </row>
    <row r="31" spans="2:40" ht="16.5" customHeight="1">
      <c r="B31" s="47"/>
      <c r="C31" s="53"/>
      <c r="D31" s="54"/>
      <c r="E31" s="54"/>
      <c r="F31" s="54"/>
      <c r="G31" s="54"/>
      <c r="H31" s="54"/>
      <c r="I31" s="54"/>
      <c r="J31" s="54"/>
      <c r="K31" s="54"/>
      <c r="L31" s="54"/>
      <c r="M31" s="54"/>
      <c r="N31" s="54" t="s">
        <v>79</v>
      </c>
      <c r="O31" s="54"/>
      <c r="P31" s="54"/>
      <c r="Q31" s="54"/>
      <c r="R31" s="54"/>
      <c r="S31" s="54"/>
      <c r="T31" s="54"/>
      <c r="U31" s="637" t="str">
        <f>工事申込書!U32</f>
        <v>一 関　太 郎</v>
      </c>
      <c r="V31" s="637"/>
      <c r="W31" s="637"/>
      <c r="X31" s="637"/>
      <c r="Y31" s="637"/>
      <c r="Z31" s="637"/>
      <c r="AA31" s="637"/>
      <c r="AB31" s="637"/>
      <c r="AC31" s="637"/>
      <c r="AD31" s="637"/>
      <c r="AE31" s="637"/>
      <c r="AF31" s="637"/>
      <c r="AG31" s="637"/>
      <c r="AH31" s="637"/>
      <c r="AI31" s="637"/>
      <c r="AJ31" s="637"/>
      <c r="AK31" s="637"/>
      <c r="AL31" s="637"/>
      <c r="AM31" s="55"/>
      <c r="AN31" s="47"/>
    </row>
    <row r="32" spans="2:40" ht="16.5" customHeight="1">
      <c r="B32" s="47"/>
      <c r="C32" s="632"/>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33"/>
      <c r="AN32" s="47"/>
    </row>
    <row r="33" spans="2:40" ht="16.5" customHeight="1">
      <c r="B33" s="47"/>
      <c r="C33" s="634"/>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35"/>
      <c r="AN33" s="47"/>
    </row>
    <row r="34" spans="2:40" ht="16.5" customHeight="1">
      <c r="B34" s="47"/>
      <c r="C34" s="51"/>
      <c r="D34" s="47"/>
      <c r="E34" s="47"/>
      <c r="F34" s="47"/>
      <c r="G34" s="47"/>
      <c r="H34" s="47"/>
      <c r="I34" s="47"/>
      <c r="J34" s="47"/>
      <c r="K34" s="47"/>
      <c r="L34" s="47"/>
      <c r="M34" s="47"/>
      <c r="N34" s="47"/>
      <c r="O34" s="47"/>
      <c r="P34" s="47"/>
      <c r="Q34" s="47"/>
      <c r="R34" s="47"/>
      <c r="S34" s="47"/>
      <c r="T34" s="47"/>
      <c r="U34" s="47"/>
      <c r="V34" s="47"/>
      <c r="W34" s="47"/>
      <c r="X34" s="47"/>
      <c r="Y34" s="56"/>
      <c r="Z34" s="56"/>
      <c r="AA34" s="56"/>
      <c r="AB34" s="56"/>
      <c r="AC34" s="56"/>
      <c r="AD34" s="56"/>
      <c r="AE34" s="56"/>
      <c r="AF34" s="56"/>
      <c r="AG34" s="56"/>
      <c r="AH34" s="56"/>
      <c r="AI34" s="56"/>
      <c r="AJ34" s="56"/>
      <c r="AK34" s="56"/>
      <c r="AL34" s="56"/>
      <c r="AM34" s="64"/>
      <c r="AN34" s="47"/>
    </row>
    <row r="35" spans="2:40" ht="16.5" customHeight="1">
      <c r="B35" s="47"/>
      <c r="C35" s="51"/>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52"/>
      <c r="AN35" s="47"/>
    </row>
    <row r="36" spans="2:40" ht="16.5" customHeight="1">
      <c r="B36" s="47"/>
      <c r="C36" s="51"/>
      <c r="D36" s="47"/>
      <c r="E36" s="60"/>
      <c r="F36" s="60"/>
      <c r="G36" s="60"/>
      <c r="H36" s="60"/>
      <c r="I36" s="593"/>
      <c r="J36" s="593"/>
      <c r="K36" s="593"/>
      <c r="L36" s="593"/>
      <c r="M36" s="593"/>
      <c r="N36" s="593"/>
      <c r="O36" s="593"/>
      <c r="P36" s="593"/>
      <c r="Q36" s="593"/>
      <c r="R36" s="593"/>
      <c r="S36" s="593"/>
      <c r="T36" s="593"/>
      <c r="U36" s="593"/>
      <c r="V36" s="60"/>
      <c r="W36" s="60"/>
      <c r="X36" s="60"/>
      <c r="Y36" s="60"/>
      <c r="Z36" s="60"/>
      <c r="AA36" s="593"/>
      <c r="AB36" s="593"/>
      <c r="AC36" s="593"/>
      <c r="AD36" s="593"/>
      <c r="AE36" s="593"/>
      <c r="AF36" s="593"/>
      <c r="AG36" s="593"/>
      <c r="AH36" s="593"/>
      <c r="AI36" s="593"/>
      <c r="AJ36" s="60"/>
      <c r="AK36" s="60"/>
      <c r="AL36" s="60"/>
      <c r="AM36" s="52"/>
      <c r="AN36" s="47"/>
    </row>
    <row r="37" spans="2:40" ht="4.5" customHeight="1">
      <c r="B37" s="47"/>
      <c r="C37" s="51"/>
      <c r="D37" s="47"/>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52"/>
      <c r="AN37" s="47"/>
    </row>
    <row r="38" spans="2:40" ht="16.5" customHeight="1">
      <c r="B38" s="47"/>
      <c r="C38" s="51"/>
      <c r="D38" s="47"/>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52"/>
      <c r="AN38" s="47"/>
    </row>
    <row r="39" spans="2:40" ht="16.5" customHeight="1">
      <c r="B39" s="47"/>
      <c r="C39" s="51"/>
      <c r="D39" s="47"/>
      <c r="E39" s="60"/>
      <c r="F39" s="60"/>
      <c r="G39" s="60"/>
      <c r="H39" s="60"/>
      <c r="I39" s="593"/>
      <c r="J39" s="593"/>
      <c r="K39" s="593"/>
      <c r="L39" s="593"/>
      <c r="M39" s="593"/>
      <c r="N39" s="593"/>
      <c r="O39" s="593"/>
      <c r="P39" s="593"/>
      <c r="Q39" s="593"/>
      <c r="R39" s="593"/>
      <c r="S39" s="593"/>
      <c r="T39" s="593"/>
      <c r="U39" s="593"/>
      <c r="V39" s="60"/>
      <c r="W39" s="60"/>
      <c r="X39" s="60"/>
      <c r="Y39" s="60"/>
      <c r="Z39" s="60"/>
      <c r="AA39" s="593"/>
      <c r="AB39" s="593"/>
      <c r="AC39" s="593"/>
      <c r="AD39" s="593"/>
      <c r="AE39" s="593"/>
      <c r="AF39" s="593"/>
      <c r="AG39" s="593"/>
      <c r="AH39" s="593"/>
      <c r="AI39" s="593"/>
      <c r="AJ39" s="60"/>
      <c r="AK39" s="60"/>
      <c r="AL39" s="60"/>
      <c r="AM39" s="52"/>
      <c r="AN39" s="47"/>
    </row>
    <row r="40" spans="2:40" ht="4.5" customHeight="1">
      <c r="B40" s="47"/>
      <c r="C40" s="51"/>
      <c r="D40" s="47"/>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52"/>
      <c r="AN40" s="47"/>
    </row>
    <row r="41" spans="2:40" ht="16.5" customHeight="1">
      <c r="B41" s="47"/>
      <c r="C41" s="51"/>
      <c r="D41" s="47"/>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52"/>
      <c r="AN41" s="47"/>
    </row>
    <row r="42" spans="2:40" ht="16.5" customHeight="1">
      <c r="B42" s="47"/>
      <c r="C42" s="51"/>
      <c r="D42" s="47"/>
      <c r="E42" s="60"/>
      <c r="F42" s="60"/>
      <c r="G42" s="60"/>
      <c r="H42" s="60"/>
      <c r="I42" s="593"/>
      <c r="J42" s="593"/>
      <c r="K42" s="593"/>
      <c r="L42" s="593"/>
      <c r="M42" s="593"/>
      <c r="N42" s="593"/>
      <c r="O42" s="593"/>
      <c r="P42" s="593"/>
      <c r="Q42" s="593"/>
      <c r="R42" s="593"/>
      <c r="S42" s="593"/>
      <c r="T42" s="593"/>
      <c r="U42" s="593"/>
      <c r="V42" s="60"/>
      <c r="W42" s="60"/>
      <c r="X42" s="60"/>
      <c r="Y42" s="60"/>
      <c r="Z42" s="60"/>
      <c r="AA42" s="593"/>
      <c r="AB42" s="593"/>
      <c r="AC42" s="593"/>
      <c r="AD42" s="593"/>
      <c r="AE42" s="593"/>
      <c r="AF42" s="593"/>
      <c r="AG42" s="593"/>
      <c r="AH42" s="593"/>
      <c r="AI42" s="593"/>
      <c r="AJ42" s="67"/>
      <c r="AK42" s="60"/>
      <c r="AL42" s="60"/>
      <c r="AM42" s="52"/>
      <c r="AN42" s="47"/>
    </row>
    <row r="43" spans="2:40" ht="4.5" customHeight="1">
      <c r="B43" s="47"/>
      <c r="C43" s="51"/>
      <c r="D43" s="47"/>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52"/>
      <c r="AN43" s="47"/>
    </row>
    <row r="44" spans="2:40" ht="16.5" customHeight="1">
      <c r="B44" s="47"/>
      <c r="C44" s="51"/>
      <c r="D44" s="47"/>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52"/>
      <c r="AN44" s="47"/>
    </row>
    <row r="45" spans="2:40" ht="16.5" customHeight="1">
      <c r="B45" s="47"/>
      <c r="C45" s="51"/>
      <c r="D45" s="47"/>
      <c r="E45" s="60"/>
      <c r="F45" s="60"/>
      <c r="G45" s="60"/>
      <c r="H45" s="60"/>
      <c r="I45" s="593"/>
      <c r="J45" s="593"/>
      <c r="K45" s="593"/>
      <c r="L45" s="593"/>
      <c r="M45" s="593"/>
      <c r="N45" s="593"/>
      <c r="O45" s="593"/>
      <c r="P45" s="593"/>
      <c r="Q45" s="593"/>
      <c r="R45" s="593"/>
      <c r="S45" s="593"/>
      <c r="T45" s="593"/>
      <c r="U45" s="593"/>
      <c r="V45" s="60"/>
      <c r="W45" s="60"/>
      <c r="X45" s="60"/>
      <c r="Y45" s="60"/>
      <c r="Z45" s="60"/>
      <c r="AA45" s="593"/>
      <c r="AB45" s="593"/>
      <c r="AC45" s="593"/>
      <c r="AD45" s="593"/>
      <c r="AE45" s="593"/>
      <c r="AF45" s="593"/>
      <c r="AG45" s="593"/>
      <c r="AH45" s="593"/>
      <c r="AI45" s="593"/>
      <c r="AJ45" s="67"/>
      <c r="AK45" s="60"/>
      <c r="AL45" s="60"/>
      <c r="AM45" s="52"/>
      <c r="AN45" s="47"/>
    </row>
    <row r="46" spans="2:40" ht="4.5" customHeight="1">
      <c r="B46" s="47"/>
      <c r="C46" s="53"/>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5"/>
      <c r="AN46" s="47"/>
    </row>
    <row r="47" spans="2:40" ht="16.5" customHeight="1">
      <c r="B47" s="47"/>
      <c r="C47" s="561" t="s">
        <v>355</v>
      </c>
      <c r="D47" s="562"/>
      <c r="E47" s="562"/>
      <c r="F47" s="562"/>
      <c r="G47" s="562"/>
      <c r="H47" s="562"/>
      <c r="I47" s="562"/>
      <c r="J47" s="562"/>
      <c r="K47" s="562"/>
      <c r="L47" s="562"/>
      <c r="M47" s="562"/>
      <c r="N47" s="562"/>
      <c r="O47" s="563"/>
      <c r="P47" s="561" t="s">
        <v>356</v>
      </c>
      <c r="Q47" s="562"/>
      <c r="R47" s="562"/>
      <c r="S47" s="562"/>
      <c r="T47" s="562"/>
      <c r="U47" s="562"/>
      <c r="V47" s="562"/>
      <c r="W47" s="562"/>
      <c r="X47" s="562"/>
      <c r="Y47" s="562"/>
      <c r="Z47" s="562"/>
      <c r="AA47" s="563"/>
      <c r="AB47" s="585" t="s">
        <v>323</v>
      </c>
      <c r="AC47" s="586"/>
      <c r="AD47" s="586"/>
      <c r="AE47" s="586"/>
      <c r="AF47" s="586"/>
      <c r="AG47" s="587"/>
      <c r="AH47" s="581" t="s">
        <v>81</v>
      </c>
      <c r="AI47" s="509"/>
      <c r="AJ47" s="509"/>
      <c r="AK47" s="509"/>
      <c r="AL47" s="509"/>
      <c r="AM47" s="511"/>
      <c r="AN47" s="47"/>
    </row>
    <row r="48" spans="2:40" ht="16.5" customHeight="1">
      <c r="B48" s="47"/>
      <c r="C48" s="564"/>
      <c r="D48" s="565"/>
      <c r="E48" s="565"/>
      <c r="F48" s="565"/>
      <c r="G48" s="565"/>
      <c r="H48" s="565"/>
      <c r="I48" s="565"/>
      <c r="J48" s="565"/>
      <c r="K48" s="565"/>
      <c r="L48" s="565"/>
      <c r="M48" s="565"/>
      <c r="N48" s="565"/>
      <c r="O48" s="566"/>
      <c r="P48" s="564"/>
      <c r="Q48" s="565"/>
      <c r="R48" s="565"/>
      <c r="S48" s="565"/>
      <c r="T48" s="565"/>
      <c r="U48" s="565"/>
      <c r="V48" s="565"/>
      <c r="W48" s="565"/>
      <c r="X48" s="565"/>
      <c r="Y48" s="565"/>
      <c r="Z48" s="565"/>
      <c r="AA48" s="566"/>
      <c r="AB48" s="588" t="s">
        <v>324</v>
      </c>
      <c r="AC48" s="589"/>
      <c r="AD48" s="589"/>
      <c r="AE48" s="589"/>
      <c r="AF48" s="589"/>
      <c r="AG48" s="590"/>
      <c r="AH48" s="582"/>
      <c r="AI48" s="583"/>
      <c r="AJ48" s="583"/>
      <c r="AK48" s="583"/>
      <c r="AL48" s="583"/>
      <c r="AM48" s="584"/>
      <c r="AN48" s="47"/>
    </row>
    <row r="49" spans="2:40" s="181" customFormat="1" ht="16.5" customHeight="1">
      <c r="B49" s="195"/>
      <c r="C49" s="561" t="s">
        <v>328</v>
      </c>
      <c r="D49" s="562"/>
      <c r="E49" s="562"/>
      <c r="F49" s="562"/>
      <c r="G49" s="562"/>
      <c r="H49" s="562"/>
      <c r="I49" s="562"/>
      <c r="J49" s="562"/>
      <c r="K49" s="562"/>
      <c r="L49" s="562"/>
      <c r="M49" s="562"/>
      <c r="N49" s="562"/>
      <c r="O49" s="563"/>
      <c r="P49" s="561" t="s">
        <v>327</v>
      </c>
      <c r="Q49" s="562"/>
      <c r="R49" s="562"/>
      <c r="S49" s="562"/>
      <c r="T49" s="562"/>
      <c r="U49" s="562"/>
      <c r="V49" s="562"/>
      <c r="W49" s="562"/>
      <c r="X49" s="562"/>
      <c r="Y49" s="562"/>
      <c r="Z49" s="562"/>
      <c r="AA49" s="563"/>
      <c r="AB49" s="201"/>
      <c r="AC49" s="124"/>
      <c r="AD49" s="124"/>
      <c r="AE49" s="124"/>
      <c r="AF49" s="124"/>
      <c r="AG49" s="200"/>
      <c r="AH49" s="184"/>
      <c r="AI49" s="67"/>
      <c r="AJ49" s="67"/>
      <c r="AK49" s="67"/>
      <c r="AL49" s="67"/>
      <c r="AM49" s="194"/>
      <c r="AN49" s="195"/>
    </row>
    <row r="50" spans="2:40" ht="16.5" customHeight="1">
      <c r="B50" s="47"/>
      <c r="C50" s="564"/>
      <c r="D50" s="565"/>
      <c r="E50" s="565"/>
      <c r="F50" s="565"/>
      <c r="G50" s="565"/>
      <c r="H50" s="565"/>
      <c r="I50" s="565"/>
      <c r="J50" s="565"/>
      <c r="K50" s="565"/>
      <c r="L50" s="565"/>
      <c r="M50" s="565"/>
      <c r="N50" s="565"/>
      <c r="O50" s="566"/>
      <c r="P50" s="564"/>
      <c r="Q50" s="565"/>
      <c r="R50" s="565"/>
      <c r="S50" s="565"/>
      <c r="T50" s="565"/>
      <c r="U50" s="565"/>
      <c r="V50" s="565"/>
      <c r="W50" s="565"/>
      <c r="X50" s="565"/>
      <c r="Y50" s="565"/>
      <c r="Z50" s="565"/>
      <c r="AA50" s="566"/>
      <c r="AB50" s="51"/>
      <c r="AC50" s="190"/>
      <c r="AD50" s="190"/>
      <c r="AE50" s="190"/>
      <c r="AF50" s="190"/>
      <c r="AG50" s="194"/>
      <c r="AH50" s="51"/>
      <c r="AI50" s="190"/>
      <c r="AJ50" s="190"/>
      <c r="AK50" s="190"/>
      <c r="AL50" s="190"/>
      <c r="AM50" s="194"/>
      <c r="AN50" s="47"/>
    </row>
    <row r="51" spans="2:40" ht="16.5" customHeight="1">
      <c r="B51" s="47"/>
      <c r="C51" s="561" t="s">
        <v>326</v>
      </c>
      <c r="D51" s="562"/>
      <c r="E51" s="562"/>
      <c r="F51" s="562"/>
      <c r="G51" s="562"/>
      <c r="H51" s="562"/>
      <c r="I51" s="562"/>
      <c r="J51" s="562"/>
      <c r="K51" s="562"/>
      <c r="L51" s="562"/>
      <c r="M51" s="562"/>
      <c r="N51" s="562"/>
      <c r="O51" s="563"/>
      <c r="P51" s="561" t="s">
        <v>327</v>
      </c>
      <c r="Q51" s="562"/>
      <c r="R51" s="562"/>
      <c r="S51" s="562"/>
      <c r="T51" s="562"/>
      <c r="U51" s="562"/>
      <c r="V51" s="562"/>
      <c r="W51" s="562"/>
      <c r="X51" s="562"/>
      <c r="Y51" s="562"/>
      <c r="Z51" s="562"/>
      <c r="AA51" s="563"/>
      <c r="AB51" s="51"/>
      <c r="AC51" s="190"/>
      <c r="AD51" s="190"/>
      <c r="AE51" s="190"/>
      <c r="AF51" s="190"/>
      <c r="AG51" s="194"/>
      <c r="AH51" s="51"/>
      <c r="AI51" s="190"/>
      <c r="AJ51" s="190"/>
      <c r="AK51" s="190"/>
      <c r="AL51" s="190"/>
      <c r="AM51" s="194"/>
      <c r="AN51" s="47"/>
    </row>
    <row r="52" spans="2:40" ht="16.5" customHeight="1">
      <c r="B52" s="47"/>
      <c r="C52" s="564"/>
      <c r="D52" s="565"/>
      <c r="E52" s="565"/>
      <c r="F52" s="565"/>
      <c r="G52" s="565"/>
      <c r="H52" s="565"/>
      <c r="I52" s="565"/>
      <c r="J52" s="565"/>
      <c r="K52" s="565"/>
      <c r="L52" s="565"/>
      <c r="M52" s="565"/>
      <c r="N52" s="565"/>
      <c r="O52" s="566"/>
      <c r="P52" s="564"/>
      <c r="Q52" s="565"/>
      <c r="R52" s="565"/>
      <c r="S52" s="565"/>
      <c r="T52" s="565"/>
      <c r="U52" s="565"/>
      <c r="V52" s="565"/>
      <c r="W52" s="565"/>
      <c r="X52" s="565"/>
      <c r="Y52" s="565"/>
      <c r="Z52" s="565"/>
      <c r="AA52" s="566"/>
      <c r="AB52" s="53"/>
      <c r="AC52" s="191"/>
      <c r="AD52" s="191"/>
      <c r="AE52" s="65"/>
      <c r="AF52" s="65"/>
      <c r="AG52" s="286" t="s">
        <v>349</v>
      </c>
      <c r="AH52" s="53"/>
      <c r="AI52" s="191"/>
      <c r="AJ52" s="191"/>
      <c r="AK52" s="191"/>
      <c r="AL52" s="191"/>
      <c r="AM52" s="193"/>
      <c r="AN52" s="47"/>
    </row>
    <row r="53" spans="2:40">
      <c r="B53" s="47"/>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47"/>
    </row>
  </sheetData>
  <sheetProtection password="D805" sheet="1" objects="1" scenarios="1"/>
  <mergeCells count="76">
    <mergeCell ref="E29:AL30"/>
    <mergeCell ref="C32:AM33"/>
    <mergeCell ref="J24:M24"/>
    <mergeCell ref="U31:AL31"/>
    <mergeCell ref="AG3:AM3"/>
    <mergeCell ref="AG19:AM19"/>
    <mergeCell ref="AG23:AM23"/>
    <mergeCell ref="AH22:AL22"/>
    <mergeCell ref="AM24:AM25"/>
    <mergeCell ref="AF24:AL25"/>
    <mergeCell ref="AM5:AM6"/>
    <mergeCell ref="AF7:AF8"/>
    <mergeCell ref="AL7:AL8"/>
    <mergeCell ref="O18:AE18"/>
    <mergeCell ref="O19:AE19"/>
    <mergeCell ref="AH18:AL18"/>
    <mergeCell ref="AH47:AM48"/>
    <mergeCell ref="I39:U39"/>
    <mergeCell ref="AA39:AI39"/>
    <mergeCell ref="I42:U42"/>
    <mergeCell ref="AA42:AI42"/>
    <mergeCell ref="AB48:AG48"/>
    <mergeCell ref="AB47:AG47"/>
    <mergeCell ref="I45:U45"/>
    <mergeCell ref="AA45:AI45"/>
    <mergeCell ref="O21:AL21"/>
    <mergeCell ref="J25:M25"/>
    <mergeCell ref="Y25:AD25"/>
    <mergeCell ref="J22:M23"/>
    <mergeCell ref="W15:W16"/>
    <mergeCell ref="K15:K16"/>
    <mergeCell ref="L15:M16"/>
    <mergeCell ref="O15:O16"/>
    <mergeCell ref="O17:AL17"/>
    <mergeCell ref="C17:I19"/>
    <mergeCell ref="J17:M17"/>
    <mergeCell ref="J18:M18"/>
    <mergeCell ref="J19:M19"/>
    <mergeCell ref="C15:I16"/>
    <mergeCell ref="O9:AA9"/>
    <mergeCell ref="C14:I14"/>
    <mergeCell ref="C11:N11"/>
    <mergeCell ref="C13:I13"/>
    <mergeCell ref="K13:AL14"/>
    <mergeCell ref="C51:O52"/>
    <mergeCell ref="P51:AA52"/>
    <mergeCell ref="C47:O48"/>
    <mergeCell ref="P47:AA48"/>
    <mergeCell ref="AC4:AK4"/>
    <mergeCell ref="AG5:AG6"/>
    <mergeCell ref="AJ5:AJ6"/>
    <mergeCell ref="Y12:AL12"/>
    <mergeCell ref="AH15:AJ16"/>
    <mergeCell ref="AL15:AL16"/>
    <mergeCell ref="X15:Y16"/>
    <mergeCell ref="AB15:AE16"/>
    <mergeCell ref="C20:I20"/>
    <mergeCell ref="P15:Q16"/>
    <mergeCell ref="S15:S16"/>
    <mergeCell ref="T15:U16"/>
    <mergeCell ref="C49:O50"/>
    <mergeCell ref="P49:AA50"/>
    <mergeCell ref="J21:M21"/>
    <mergeCell ref="I36:U36"/>
    <mergeCell ref="O22:O23"/>
    <mergeCell ref="S22:S23"/>
    <mergeCell ref="C22:I22"/>
    <mergeCell ref="P22:R23"/>
    <mergeCell ref="U22:AF23"/>
    <mergeCell ref="C23:I23"/>
    <mergeCell ref="H26:AL27"/>
    <mergeCell ref="O24:V25"/>
    <mergeCell ref="W24:W25"/>
    <mergeCell ref="AA36:AI36"/>
    <mergeCell ref="Y24:AD24"/>
    <mergeCell ref="C24:I24"/>
  </mergeCells>
  <phoneticPr fontId="3"/>
  <pageMargins left="1.1811023622047245" right="0.59055118110236227" top="1.1811023622047245"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P53"/>
  <sheetViews>
    <sheetView showGridLines="0" showRowColHeaders="0" workbookViewId="0">
      <selection activeCell="O26" sqref="O26:O27"/>
    </sheetView>
  </sheetViews>
  <sheetFormatPr defaultRowHeight="13.5"/>
  <cols>
    <col min="1" max="40" width="2.25" style="68" customWidth="1"/>
    <col min="41" max="16384" width="9" style="68"/>
  </cols>
  <sheetData>
    <row r="2" spans="2:40">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row>
    <row r="3" spans="2:40">
      <c r="B3" s="69"/>
      <c r="C3" s="117" t="s">
        <v>423</v>
      </c>
      <c r="D3" s="69"/>
      <c r="E3" s="69"/>
      <c r="F3" s="69"/>
      <c r="G3" s="69"/>
      <c r="H3" s="69"/>
      <c r="I3" s="69"/>
      <c r="J3" s="69"/>
      <c r="K3" s="69"/>
      <c r="L3" s="69"/>
      <c r="M3" s="69"/>
      <c r="N3" s="69"/>
      <c r="O3" s="70"/>
      <c r="P3" s="70"/>
      <c r="Q3" s="70"/>
      <c r="R3" s="70"/>
      <c r="S3" s="70"/>
      <c r="T3" s="70"/>
      <c r="U3" s="70"/>
      <c r="V3" s="70"/>
      <c r="W3" s="70"/>
      <c r="X3" s="70"/>
      <c r="Y3" s="70"/>
      <c r="Z3" s="70"/>
      <c r="AA3" s="70"/>
      <c r="AB3" s="70"/>
      <c r="AC3" s="70"/>
      <c r="AD3" s="70"/>
      <c r="AE3" s="70"/>
      <c r="AF3" s="70"/>
      <c r="AG3" s="580" t="str">
        <f>Ver&amp;"－"&amp;SN</f>
        <v>H29/4/1版－ji7lvz</v>
      </c>
      <c r="AH3" s="580"/>
      <c r="AI3" s="580"/>
      <c r="AJ3" s="580"/>
      <c r="AK3" s="580"/>
      <c r="AL3" s="580"/>
      <c r="AM3" s="580"/>
      <c r="AN3" s="69"/>
    </row>
    <row r="4" spans="2:40">
      <c r="B4" s="69"/>
      <c r="C4" s="69"/>
      <c r="D4" s="69"/>
      <c r="E4" s="69"/>
      <c r="F4" s="69"/>
      <c r="G4" s="69"/>
      <c r="H4" s="69"/>
      <c r="I4" s="69"/>
      <c r="J4" s="202"/>
      <c r="K4" s="507"/>
      <c r="L4" s="507"/>
      <c r="M4" s="507"/>
      <c r="N4" s="203"/>
      <c r="O4" s="494"/>
      <c r="P4" s="680"/>
      <c r="Q4" s="680"/>
      <c r="R4" s="680"/>
      <c r="S4" s="681"/>
      <c r="T4" s="70"/>
      <c r="U4" s="122"/>
      <c r="V4" s="70"/>
      <c r="W4" s="70"/>
      <c r="X4" s="72"/>
      <c r="Y4" s="70"/>
      <c r="Z4" s="507"/>
      <c r="AA4" s="507"/>
      <c r="AB4" s="507"/>
      <c r="AC4" s="72"/>
      <c r="AD4" s="591" t="s">
        <v>47</v>
      </c>
      <c r="AE4" s="495"/>
      <c r="AF4" s="495"/>
      <c r="AG4" s="495"/>
      <c r="AH4" s="592"/>
      <c r="AI4" s="620" t="s">
        <v>48</v>
      </c>
      <c r="AJ4" s="495"/>
      <c r="AK4" s="495"/>
      <c r="AL4" s="495"/>
      <c r="AM4" s="592"/>
      <c r="AN4" s="69"/>
    </row>
    <row r="5" spans="2:40">
      <c r="B5" s="69"/>
      <c r="C5" s="69"/>
      <c r="D5" s="69"/>
      <c r="E5" s="69"/>
      <c r="F5" s="69"/>
      <c r="G5" s="69"/>
      <c r="H5" s="69"/>
      <c r="I5" s="69"/>
      <c r="J5" s="73"/>
      <c r="K5" s="69"/>
      <c r="L5" s="69"/>
      <c r="M5" s="69"/>
      <c r="N5" s="74"/>
      <c r="O5" s="73"/>
      <c r="P5" s="69"/>
      <c r="Q5" s="69"/>
      <c r="R5" s="69"/>
      <c r="S5" s="74"/>
      <c r="T5" s="69"/>
      <c r="U5" s="69"/>
      <c r="V5" s="69"/>
      <c r="W5" s="69"/>
      <c r="X5" s="74"/>
      <c r="Y5" s="69"/>
      <c r="Z5" s="69"/>
      <c r="AA5" s="69"/>
      <c r="AB5" s="69"/>
      <c r="AC5" s="74"/>
      <c r="AD5" s="69"/>
      <c r="AE5" s="69"/>
      <c r="AF5" s="69"/>
      <c r="AG5" s="69"/>
      <c r="AH5" s="74"/>
      <c r="AI5" s="69"/>
      <c r="AJ5" s="69"/>
      <c r="AK5" s="69"/>
      <c r="AL5" s="69"/>
      <c r="AM5" s="74"/>
      <c r="AN5" s="69"/>
    </row>
    <row r="6" spans="2:40">
      <c r="B6" s="69"/>
      <c r="C6" s="69"/>
      <c r="D6" s="69"/>
      <c r="E6" s="69"/>
      <c r="F6" s="69"/>
      <c r="G6" s="69"/>
      <c r="H6" s="69"/>
      <c r="I6" s="69"/>
      <c r="J6" s="73"/>
      <c r="K6" s="69"/>
      <c r="L6" s="69"/>
      <c r="M6" s="69"/>
      <c r="N6" s="74"/>
      <c r="O6" s="73"/>
      <c r="P6" s="69"/>
      <c r="Q6" s="69"/>
      <c r="R6" s="69"/>
      <c r="S6" s="74"/>
      <c r="T6" s="69"/>
      <c r="U6" s="69"/>
      <c r="V6" s="69"/>
      <c r="W6" s="69"/>
      <c r="X6" s="74"/>
      <c r="Y6" s="69"/>
      <c r="Z6" s="69"/>
      <c r="AA6" s="69"/>
      <c r="AB6" s="69"/>
      <c r="AC6" s="74"/>
      <c r="AD6" s="69"/>
      <c r="AE6" s="69"/>
      <c r="AF6" s="69"/>
      <c r="AG6" s="69"/>
      <c r="AH6" s="74"/>
      <c r="AI6" s="69"/>
      <c r="AJ6" s="69"/>
      <c r="AK6" s="69"/>
      <c r="AL6" s="69"/>
      <c r="AM6" s="74"/>
      <c r="AN6" s="69"/>
    </row>
    <row r="7" spans="2:40">
      <c r="B7" s="69"/>
      <c r="C7" s="69"/>
      <c r="D7" s="69"/>
      <c r="E7" s="69"/>
      <c r="F7" s="69"/>
      <c r="G7" s="69"/>
      <c r="H7" s="69"/>
      <c r="I7" s="69"/>
      <c r="J7" s="73"/>
      <c r="K7" s="69"/>
      <c r="L7" s="69"/>
      <c r="M7" s="69"/>
      <c r="N7" s="74"/>
      <c r="O7" s="73"/>
      <c r="P7" s="69"/>
      <c r="Q7" s="69"/>
      <c r="R7" s="69"/>
      <c r="S7" s="74"/>
      <c r="T7" s="69"/>
      <c r="U7" s="69"/>
      <c r="V7" s="69"/>
      <c r="W7" s="69"/>
      <c r="X7" s="74"/>
      <c r="Y7" s="69"/>
      <c r="Z7" s="69"/>
      <c r="AA7" s="69"/>
      <c r="AB7" s="69"/>
      <c r="AC7" s="74"/>
      <c r="AD7" s="69"/>
      <c r="AE7" s="69"/>
      <c r="AF7" s="69"/>
      <c r="AG7" s="69"/>
      <c r="AH7" s="74"/>
      <c r="AI7" s="69"/>
      <c r="AJ7" s="69"/>
      <c r="AK7" s="69"/>
      <c r="AL7" s="69"/>
      <c r="AM7" s="74"/>
      <c r="AN7" s="69"/>
    </row>
    <row r="8" spans="2:40">
      <c r="B8" s="69"/>
      <c r="C8" s="69"/>
      <c r="D8" s="69"/>
      <c r="E8" s="69"/>
      <c r="F8" s="69"/>
      <c r="G8" s="69"/>
      <c r="H8" s="69"/>
      <c r="I8" s="69"/>
      <c r="J8" s="71"/>
      <c r="K8" s="70"/>
      <c r="L8" s="70"/>
      <c r="M8" s="70"/>
      <c r="N8" s="72"/>
      <c r="O8" s="71"/>
      <c r="P8" s="70"/>
      <c r="Q8" s="70"/>
      <c r="R8" s="70"/>
      <c r="S8" s="72"/>
      <c r="T8" s="70"/>
      <c r="U8" s="70"/>
      <c r="V8" s="70"/>
      <c r="W8" s="70"/>
      <c r="X8" s="72"/>
      <c r="Y8" s="70"/>
      <c r="Z8" s="70"/>
      <c r="AA8" s="70"/>
      <c r="AB8" s="70"/>
      <c r="AC8" s="72"/>
      <c r="AD8" s="70"/>
      <c r="AE8" s="70"/>
      <c r="AF8" s="70"/>
      <c r="AG8" s="70"/>
      <c r="AH8" s="72"/>
      <c r="AI8" s="70"/>
      <c r="AJ8" s="70"/>
      <c r="AK8" s="70"/>
      <c r="AL8" s="70"/>
      <c r="AM8" s="72"/>
      <c r="AN8" s="69"/>
    </row>
    <row r="9" spans="2:40">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row>
    <row r="10" spans="2:40">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row>
    <row r="11" spans="2:40" ht="14.25">
      <c r="B11" s="69"/>
      <c r="C11" s="69"/>
      <c r="D11" s="75"/>
      <c r="E11" s="75"/>
      <c r="F11" s="75"/>
      <c r="G11" s="75"/>
      <c r="H11" s="75"/>
      <c r="I11" s="75"/>
      <c r="J11" s="75"/>
      <c r="K11" s="75"/>
      <c r="L11" s="75"/>
      <c r="M11" s="75"/>
      <c r="N11" s="75"/>
      <c r="O11" s="648" t="s">
        <v>82</v>
      </c>
      <c r="P11" s="648"/>
      <c r="Q11" s="648"/>
      <c r="R11" s="648"/>
      <c r="S11" s="648"/>
      <c r="T11" s="648"/>
      <c r="U11" s="648"/>
      <c r="V11" s="648"/>
      <c r="W11" s="648"/>
      <c r="X11" s="648"/>
      <c r="Y11" s="648"/>
      <c r="Z11" s="648"/>
      <c r="AA11" s="648"/>
      <c r="AB11" s="75"/>
      <c r="AC11" s="75"/>
      <c r="AD11" s="75"/>
      <c r="AE11" s="75"/>
      <c r="AF11" s="75"/>
      <c r="AG11" s="75"/>
      <c r="AH11" s="75"/>
      <c r="AI11" s="75"/>
      <c r="AJ11" s="75"/>
      <c r="AK11" s="75"/>
      <c r="AL11" s="75"/>
      <c r="AM11" s="75"/>
      <c r="AN11" s="69"/>
    </row>
    <row r="12" spans="2:40">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69"/>
    </row>
    <row r="13" spans="2:40" ht="13.5" customHeight="1">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651">
        <f ca="1">IF(ISBLANK(工事申込日),TEXT(NOW(),"ggg")&amp;"　　　年　　　月　　　日",工事申込日)</f>
        <v>42917</v>
      </c>
      <c r="Z13" s="651"/>
      <c r="AA13" s="651"/>
      <c r="AB13" s="651"/>
      <c r="AC13" s="651"/>
      <c r="AD13" s="651"/>
      <c r="AE13" s="651"/>
      <c r="AF13" s="651"/>
      <c r="AG13" s="651"/>
      <c r="AH13" s="651"/>
      <c r="AI13" s="651"/>
      <c r="AJ13" s="651"/>
      <c r="AK13" s="651"/>
      <c r="AL13" s="651"/>
      <c r="AM13" s="342"/>
      <c r="AN13" s="69"/>
    </row>
    <row r="14" spans="2:40">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69"/>
    </row>
    <row r="15" spans="2:40">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69"/>
    </row>
    <row r="16" spans="2:40">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69"/>
    </row>
    <row r="17" spans="2: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69"/>
    </row>
    <row r="18" spans="2:42" ht="13.5" customHeight="1">
      <c r="B18" s="342"/>
      <c r="C18" s="514" t="str">
        <f>"一関市長　"&amp;市長名&amp;"　様"</f>
        <v>一関市長　勝部 修　様</v>
      </c>
      <c r="D18" s="514"/>
      <c r="E18" s="514"/>
      <c r="F18" s="514"/>
      <c r="G18" s="514"/>
      <c r="H18" s="514"/>
      <c r="I18" s="514"/>
      <c r="J18" s="514"/>
      <c r="K18" s="514"/>
      <c r="L18" s="514"/>
      <c r="M18" s="514"/>
      <c r="N18" s="514"/>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69"/>
    </row>
    <row r="19" spans="2:42">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69"/>
    </row>
    <row r="20" spans="2:42" ht="16.5" customHeight="1">
      <c r="B20" s="342"/>
      <c r="C20" s="654" t="s">
        <v>83</v>
      </c>
      <c r="D20" s="655"/>
      <c r="E20" s="655"/>
      <c r="F20" s="655"/>
      <c r="G20" s="655"/>
      <c r="H20" s="655"/>
      <c r="I20" s="655"/>
      <c r="J20" s="655"/>
      <c r="K20" s="655"/>
      <c r="L20" s="655"/>
      <c r="M20" s="656"/>
      <c r="N20" s="343"/>
      <c r="O20" s="652" t="str">
        <f>IF(工事場所判定,申込者住所,工事場所住所)</f>
        <v>一関市竹山町7番2号</v>
      </c>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344"/>
      <c r="AN20" s="69"/>
    </row>
    <row r="21" spans="2:42" ht="16.5" customHeight="1">
      <c r="B21" s="342"/>
      <c r="C21" s="657"/>
      <c r="D21" s="658"/>
      <c r="E21" s="658"/>
      <c r="F21" s="658"/>
      <c r="G21" s="658"/>
      <c r="H21" s="658"/>
      <c r="I21" s="658"/>
      <c r="J21" s="658"/>
      <c r="K21" s="658"/>
      <c r="L21" s="658"/>
      <c r="M21" s="659"/>
      <c r="N21" s="345"/>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346"/>
      <c r="AN21" s="69"/>
    </row>
    <row r="22" spans="2:42" ht="16.5" customHeight="1">
      <c r="B22" s="342"/>
      <c r="C22" s="654" t="s">
        <v>84</v>
      </c>
      <c r="D22" s="655"/>
      <c r="E22" s="655"/>
      <c r="F22" s="655"/>
      <c r="G22" s="655"/>
      <c r="H22" s="655"/>
      <c r="I22" s="655"/>
      <c r="J22" s="655"/>
      <c r="K22" s="655"/>
      <c r="L22" s="655"/>
      <c r="M22" s="656"/>
      <c r="N22" s="342"/>
      <c r="O22" s="652" t="str">
        <f>申込者氏名</f>
        <v>一 関　太 郎</v>
      </c>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347"/>
      <c r="AN22" s="69"/>
    </row>
    <row r="23" spans="2:42" ht="16.5" customHeight="1">
      <c r="B23" s="342"/>
      <c r="C23" s="657"/>
      <c r="D23" s="658"/>
      <c r="E23" s="658"/>
      <c r="F23" s="658"/>
      <c r="G23" s="658"/>
      <c r="H23" s="658"/>
      <c r="I23" s="658"/>
      <c r="J23" s="658"/>
      <c r="K23" s="658"/>
      <c r="L23" s="658"/>
      <c r="M23" s="659"/>
      <c r="N23" s="345"/>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346"/>
      <c r="AN23" s="69"/>
      <c r="AP23" s="297"/>
    </row>
    <row r="24" spans="2:42" ht="16.5" customHeight="1">
      <c r="B24" s="342"/>
      <c r="C24" s="660" t="s">
        <v>358</v>
      </c>
      <c r="D24" s="655"/>
      <c r="E24" s="655"/>
      <c r="F24" s="655"/>
      <c r="G24" s="655"/>
      <c r="H24" s="655"/>
      <c r="I24" s="655"/>
      <c r="J24" s="655"/>
      <c r="K24" s="655"/>
      <c r="L24" s="655"/>
      <c r="M24" s="656"/>
      <c r="N24" s="342"/>
      <c r="O24" s="498" t="s">
        <v>55</v>
      </c>
      <c r="P24" s="342"/>
      <c r="Q24" s="498" t="str">
        <f>事業者番号</f>
        <v>0001</v>
      </c>
      <c r="R24" s="498"/>
      <c r="S24" s="498"/>
      <c r="T24" s="498"/>
      <c r="U24" s="103"/>
      <c r="V24" s="498" t="s">
        <v>56</v>
      </c>
      <c r="W24" s="342"/>
      <c r="X24" s="342"/>
      <c r="Y24" s="548" t="str">
        <f>事業者名</f>
        <v>有限会社 脇田郷水道</v>
      </c>
      <c r="Z24" s="548"/>
      <c r="AA24" s="548"/>
      <c r="AB24" s="548"/>
      <c r="AC24" s="548"/>
      <c r="AD24" s="548"/>
      <c r="AE24" s="548"/>
      <c r="AF24" s="548"/>
      <c r="AG24" s="548"/>
      <c r="AH24" s="548"/>
      <c r="AI24" s="548"/>
      <c r="AJ24" s="548"/>
      <c r="AK24" s="342"/>
      <c r="AL24" s="498" t="s">
        <v>67</v>
      </c>
      <c r="AM24" s="347"/>
      <c r="AN24" s="69"/>
    </row>
    <row r="25" spans="2:42" ht="16.5" customHeight="1">
      <c r="B25" s="342"/>
      <c r="C25" s="657"/>
      <c r="D25" s="658"/>
      <c r="E25" s="658"/>
      <c r="F25" s="658"/>
      <c r="G25" s="658"/>
      <c r="H25" s="658"/>
      <c r="I25" s="658"/>
      <c r="J25" s="658"/>
      <c r="K25" s="658"/>
      <c r="L25" s="658"/>
      <c r="M25" s="659"/>
      <c r="N25" s="345"/>
      <c r="O25" s="529"/>
      <c r="P25" s="345"/>
      <c r="Q25" s="501"/>
      <c r="R25" s="501"/>
      <c r="S25" s="501"/>
      <c r="T25" s="501"/>
      <c r="U25" s="341"/>
      <c r="V25" s="529"/>
      <c r="W25" s="342"/>
      <c r="X25" s="345"/>
      <c r="Y25" s="490"/>
      <c r="Z25" s="490"/>
      <c r="AA25" s="490"/>
      <c r="AB25" s="490"/>
      <c r="AC25" s="490"/>
      <c r="AD25" s="490"/>
      <c r="AE25" s="490"/>
      <c r="AF25" s="490"/>
      <c r="AG25" s="490"/>
      <c r="AH25" s="490"/>
      <c r="AI25" s="490"/>
      <c r="AJ25" s="490"/>
      <c r="AK25" s="345"/>
      <c r="AL25" s="529"/>
      <c r="AM25" s="346"/>
      <c r="AN25" s="69"/>
      <c r="AP25" s="297"/>
    </row>
    <row r="26" spans="2:42" ht="16.5" customHeight="1">
      <c r="B26" s="342"/>
      <c r="C26" s="660" t="s">
        <v>357</v>
      </c>
      <c r="D26" s="655"/>
      <c r="E26" s="655"/>
      <c r="F26" s="655"/>
      <c r="G26" s="655"/>
      <c r="H26" s="655"/>
      <c r="I26" s="655"/>
      <c r="J26" s="655"/>
      <c r="K26" s="655"/>
      <c r="L26" s="655"/>
      <c r="M26" s="656"/>
      <c r="N26" s="342"/>
      <c r="O26" s="649" t="s">
        <v>55</v>
      </c>
      <c r="P26" s="342"/>
      <c r="Q26" s="498">
        <f>主任技術者番号</f>
        <v>100001</v>
      </c>
      <c r="R26" s="498"/>
      <c r="S26" s="498"/>
      <c r="T26" s="498"/>
      <c r="U26" s="103"/>
      <c r="V26" s="649" t="s">
        <v>56</v>
      </c>
      <c r="W26" s="343"/>
      <c r="X26" s="342"/>
      <c r="Y26" s="548" t="str">
        <f>主任技術者氏名</f>
        <v>脇田 郷一</v>
      </c>
      <c r="Z26" s="548"/>
      <c r="AA26" s="548"/>
      <c r="AB26" s="548"/>
      <c r="AC26" s="548"/>
      <c r="AD26" s="548"/>
      <c r="AE26" s="548"/>
      <c r="AF26" s="548"/>
      <c r="AG26" s="548"/>
      <c r="AH26" s="548"/>
      <c r="AI26" s="548"/>
      <c r="AJ26" s="548"/>
      <c r="AK26" s="342"/>
      <c r="AL26" s="649" t="s">
        <v>67</v>
      </c>
      <c r="AM26" s="347"/>
      <c r="AN26" s="69"/>
    </row>
    <row r="27" spans="2:42" ht="16.5" customHeight="1">
      <c r="B27" s="342"/>
      <c r="C27" s="657"/>
      <c r="D27" s="658"/>
      <c r="E27" s="658"/>
      <c r="F27" s="658"/>
      <c r="G27" s="658"/>
      <c r="H27" s="658"/>
      <c r="I27" s="658"/>
      <c r="J27" s="658"/>
      <c r="K27" s="658"/>
      <c r="L27" s="658"/>
      <c r="M27" s="659"/>
      <c r="N27" s="348"/>
      <c r="O27" s="650"/>
      <c r="P27" s="348"/>
      <c r="Q27" s="501"/>
      <c r="R27" s="501"/>
      <c r="S27" s="501"/>
      <c r="T27" s="501"/>
      <c r="U27" s="341"/>
      <c r="V27" s="650"/>
      <c r="W27" s="342"/>
      <c r="X27" s="348"/>
      <c r="Y27" s="549"/>
      <c r="Z27" s="549"/>
      <c r="AA27" s="549"/>
      <c r="AB27" s="549"/>
      <c r="AC27" s="549"/>
      <c r="AD27" s="549"/>
      <c r="AE27" s="549"/>
      <c r="AF27" s="549"/>
      <c r="AG27" s="549"/>
      <c r="AH27" s="549"/>
      <c r="AI27" s="549"/>
      <c r="AJ27" s="549"/>
      <c r="AK27" s="348"/>
      <c r="AL27" s="650"/>
      <c r="AM27" s="347"/>
      <c r="AN27" s="69"/>
      <c r="AP27" s="297"/>
    </row>
    <row r="28" spans="2:42" ht="16.5" customHeight="1">
      <c r="B28" s="342"/>
      <c r="C28" s="661" t="s">
        <v>38</v>
      </c>
      <c r="D28" s="655"/>
      <c r="E28" s="655"/>
      <c r="F28" s="655"/>
      <c r="G28" s="655"/>
      <c r="H28" s="655"/>
      <c r="I28" s="655"/>
      <c r="J28" s="655"/>
      <c r="K28" s="655"/>
      <c r="L28" s="655"/>
      <c r="M28" s="655"/>
      <c r="N28" s="349"/>
      <c r="O28" s="343"/>
      <c r="P28" s="343"/>
      <c r="Q28" s="343"/>
      <c r="R28" s="343"/>
      <c r="S28" s="682">
        <f>設計年月日</f>
        <v>42906</v>
      </c>
      <c r="T28" s="682"/>
      <c r="U28" s="682"/>
      <c r="V28" s="682"/>
      <c r="W28" s="682"/>
      <c r="X28" s="682"/>
      <c r="Y28" s="682"/>
      <c r="Z28" s="682"/>
      <c r="AA28" s="682"/>
      <c r="AB28" s="682"/>
      <c r="AC28" s="682"/>
      <c r="AD28" s="682"/>
      <c r="AE28" s="682"/>
      <c r="AF28" s="682"/>
      <c r="AG28" s="343"/>
      <c r="AH28" s="343"/>
      <c r="AI28" s="343"/>
      <c r="AJ28" s="343"/>
      <c r="AK28" s="343"/>
      <c r="AL28" s="343"/>
      <c r="AM28" s="344"/>
      <c r="AN28" s="69"/>
    </row>
    <row r="29" spans="2:42" ht="16.5" customHeight="1">
      <c r="B29" s="342"/>
      <c r="C29" s="657"/>
      <c r="D29" s="658"/>
      <c r="E29" s="658"/>
      <c r="F29" s="658"/>
      <c r="G29" s="658"/>
      <c r="H29" s="658"/>
      <c r="I29" s="658"/>
      <c r="J29" s="658"/>
      <c r="K29" s="658"/>
      <c r="L29" s="658"/>
      <c r="M29" s="658"/>
      <c r="N29" s="350"/>
      <c r="O29" s="345"/>
      <c r="P29" s="345"/>
      <c r="Q29" s="345"/>
      <c r="R29" s="345"/>
      <c r="S29" s="491"/>
      <c r="T29" s="491"/>
      <c r="U29" s="491"/>
      <c r="V29" s="491"/>
      <c r="W29" s="491"/>
      <c r="X29" s="491"/>
      <c r="Y29" s="491"/>
      <c r="Z29" s="491"/>
      <c r="AA29" s="491"/>
      <c r="AB29" s="491"/>
      <c r="AC29" s="491"/>
      <c r="AD29" s="491"/>
      <c r="AE29" s="491"/>
      <c r="AF29" s="491"/>
      <c r="AG29" s="345"/>
      <c r="AH29" s="345"/>
      <c r="AI29" s="345"/>
      <c r="AJ29" s="345"/>
      <c r="AK29" s="345"/>
      <c r="AL29" s="345"/>
      <c r="AM29" s="346"/>
      <c r="AN29" s="69"/>
      <c r="AP29" s="297"/>
    </row>
    <row r="30" spans="2:42" ht="16.5" customHeight="1">
      <c r="B30" s="342"/>
      <c r="C30" s="661" t="s">
        <v>321</v>
      </c>
      <c r="D30" s="655"/>
      <c r="E30" s="655"/>
      <c r="F30" s="655"/>
      <c r="G30" s="655"/>
      <c r="H30" s="655"/>
      <c r="I30" s="655"/>
      <c r="J30" s="655"/>
      <c r="K30" s="655"/>
      <c r="L30" s="655"/>
      <c r="M30" s="656"/>
      <c r="N30" s="342"/>
      <c r="O30" s="650" t="str">
        <f>IF(工事種別="新設","◎","")</f>
        <v>◎</v>
      </c>
      <c r="P30" s="679" t="s">
        <v>49</v>
      </c>
      <c r="Q30" s="650"/>
      <c r="R30" s="650"/>
      <c r="S30" s="650"/>
      <c r="T30" s="342"/>
      <c r="U30" s="650" t="str">
        <f>IF(工事種別="改造","◎","")</f>
        <v/>
      </c>
      <c r="V30" s="679" t="s">
        <v>53</v>
      </c>
      <c r="W30" s="650"/>
      <c r="X30" s="650"/>
      <c r="Y30" s="650"/>
      <c r="Z30" s="348"/>
      <c r="AA30" s="650" t="str">
        <f>IF(工事種別="修繕","◎","")</f>
        <v/>
      </c>
      <c r="AB30" s="679" t="s">
        <v>54</v>
      </c>
      <c r="AC30" s="650"/>
      <c r="AD30" s="650"/>
      <c r="AE30" s="650"/>
      <c r="AF30" s="342"/>
      <c r="AG30" s="650" t="str">
        <f>IF(工事種別="撤去","◎","")</f>
        <v/>
      </c>
      <c r="AH30" s="679" t="s">
        <v>57</v>
      </c>
      <c r="AI30" s="650"/>
      <c r="AJ30" s="650"/>
      <c r="AK30" s="650"/>
      <c r="AL30" s="342"/>
      <c r="AM30" s="347"/>
      <c r="AN30" s="69"/>
    </row>
    <row r="31" spans="2:42" ht="16.5" customHeight="1">
      <c r="B31" s="342"/>
      <c r="C31" s="657"/>
      <c r="D31" s="658"/>
      <c r="E31" s="658"/>
      <c r="F31" s="658"/>
      <c r="G31" s="658"/>
      <c r="H31" s="658"/>
      <c r="I31" s="658"/>
      <c r="J31" s="658"/>
      <c r="K31" s="658"/>
      <c r="L31" s="658"/>
      <c r="M31" s="659"/>
      <c r="N31" s="345"/>
      <c r="O31" s="501"/>
      <c r="P31" s="501"/>
      <c r="Q31" s="501"/>
      <c r="R31" s="501"/>
      <c r="S31" s="501"/>
      <c r="T31" s="345"/>
      <c r="U31" s="501"/>
      <c r="V31" s="529"/>
      <c r="W31" s="529"/>
      <c r="X31" s="529"/>
      <c r="Y31" s="529"/>
      <c r="Z31" s="345"/>
      <c r="AA31" s="501"/>
      <c r="AB31" s="501"/>
      <c r="AC31" s="501"/>
      <c r="AD31" s="501"/>
      <c r="AE31" s="501"/>
      <c r="AF31" s="345"/>
      <c r="AG31" s="501"/>
      <c r="AH31" s="529"/>
      <c r="AI31" s="529"/>
      <c r="AJ31" s="529"/>
      <c r="AK31" s="529"/>
      <c r="AL31" s="345"/>
      <c r="AM31" s="346"/>
      <c r="AN31" s="69"/>
      <c r="AP31" s="297"/>
    </row>
    <row r="32" spans="2:42" ht="16.5" customHeight="1">
      <c r="B32" s="342"/>
      <c r="C32" s="654" t="s">
        <v>85</v>
      </c>
      <c r="D32" s="655"/>
      <c r="E32" s="655"/>
      <c r="F32" s="655"/>
      <c r="G32" s="655"/>
      <c r="H32" s="655"/>
      <c r="I32" s="655"/>
      <c r="J32" s="655"/>
      <c r="K32" s="655"/>
      <c r="L32" s="655"/>
      <c r="M32" s="668"/>
      <c r="N32" s="527" t="s">
        <v>86</v>
      </c>
      <c r="O32" s="498"/>
      <c r="P32" s="670"/>
      <c r="Q32" s="342"/>
      <c r="R32" s="671" t="str">
        <f>配水管材質</f>
        <v>HI-VP</v>
      </c>
      <c r="S32" s="671"/>
      <c r="T32" s="671"/>
      <c r="U32" s="671"/>
      <c r="V32" s="671"/>
      <c r="W32" s="671"/>
      <c r="X32" s="342"/>
      <c r="Y32" s="342"/>
      <c r="Z32" s="342"/>
      <c r="AA32" s="527" t="s">
        <v>87</v>
      </c>
      <c r="AB32" s="650"/>
      <c r="AC32" s="670"/>
      <c r="AD32" s="342"/>
      <c r="AE32" s="676">
        <f>配水管口径</f>
        <v>75</v>
      </c>
      <c r="AF32" s="676"/>
      <c r="AG32" s="676"/>
      <c r="AH32" s="676"/>
      <c r="AI32" s="342"/>
      <c r="AJ32" s="342"/>
      <c r="AK32" s="342"/>
      <c r="AL32" s="498" t="s">
        <v>26</v>
      </c>
      <c r="AM32" s="499"/>
      <c r="AN32" s="69"/>
    </row>
    <row r="33" spans="2:42" ht="16.5" customHeight="1">
      <c r="B33" s="342"/>
      <c r="C33" s="657"/>
      <c r="D33" s="658"/>
      <c r="E33" s="658"/>
      <c r="F33" s="658"/>
      <c r="G33" s="658"/>
      <c r="H33" s="658"/>
      <c r="I33" s="658"/>
      <c r="J33" s="658"/>
      <c r="K33" s="658"/>
      <c r="L33" s="658"/>
      <c r="M33" s="669"/>
      <c r="N33" s="528"/>
      <c r="O33" s="529"/>
      <c r="P33" s="530"/>
      <c r="Q33" s="345"/>
      <c r="R33" s="672"/>
      <c r="S33" s="672"/>
      <c r="T33" s="672"/>
      <c r="U33" s="672"/>
      <c r="V33" s="672"/>
      <c r="W33" s="672"/>
      <c r="X33" s="345"/>
      <c r="Y33" s="345"/>
      <c r="Z33" s="345"/>
      <c r="AA33" s="500"/>
      <c r="AB33" s="501"/>
      <c r="AC33" s="502"/>
      <c r="AD33" s="345"/>
      <c r="AE33" s="667"/>
      <c r="AF33" s="667"/>
      <c r="AG33" s="667"/>
      <c r="AH33" s="667"/>
      <c r="AI33" s="345"/>
      <c r="AJ33" s="345"/>
      <c r="AK33" s="345"/>
      <c r="AL33" s="501"/>
      <c r="AM33" s="502"/>
      <c r="AN33" s="69"/>
      <c r="AP33" s="297"/>
    </row>
    <row r="34" spans="2:42" ht="16.5" customHeight="1">
      <c r="B34" s="342"/>
      <c r="C34" s="661" t="s">
        <v>329</v>
      </c>
      <c r="D34" s="655"/>
      <c r="E34" s="655"/>
      <c r="F34" s="655"/>
      <c r="G34" s="655"/>
      <c r="H34" s="655"/>
      <c r="I34" s="655"/>
      <c r="J34" s="655"/>
      <c r="K34" s="655"/>
      <c r="L34" s="655"/>
      <c r="M34" s="656"/>
      <c r="N34" s="342"/>
      <c r="O34" s="662">
        <f>水道メータ口径1</f>
        <v>0</v>
      </c>
      <c r="P34" s="662"/>
      <c r="Q34" s="498" t="s">
        <v>88</v>
      </c>
      <c r="R34" s="498"/>
      <c r="S34" s="664">
        <f>水道メータ口径2</f>
        <v>20</v>
      </c>
      <c r="T34" s="664"/>
      <c r="U34" s="498" t="s">
        <v>26</v>
      </c>
      <c r="V34" s="342"/>
      <c r="W34" s="665">
        <f>水道メータ数</f>
        <v>1</v>
      </c>
      <c r="X34" s="664"/>
      <c r="Y34" s="498" t="s">
        <v>29</v>
      </c>
      <c r="Z34" s="342"/>
      <c r="AA34" s="527" t="s">
        <v>89</v>
      </c>
      <c r="AB34" s="498"/>
      <c r="AC34" s="499"/>
      <c r="AD34" s="342"/>
      <c r="AE34" s="666">
        <f>受水槽容積</f>
        <v>0</v>
      </c>
      <c r="AF34" s="666"/>
      <c r="AG34" s="666"/>
      <c r="AH34" s="666"/>
      <c r="AI34" s="342"/>
      <c r="AJ34" s="342"/>
      <c r="AK34" s="342"/>
      <c r="AL34" s="498" t="s">
        <v>31</v>
      </c>
      <c r="AM34" s="499"/>
      <c r="AN34" s="69"/>
    </row>
    <row r="35" spans="2:42" ht="16.5" customHeight="1">
      <c r="B35" s="342"/>
      <c r="C35" s="657"/>
      <c r="D35" s="658"/>
      <c r="E35" s="658"/>
      <c r="F35" s="658"/>
      <c r="G35" s="658"/>
      <c r="H35" s="658"/>
      <c r="I35" s="658"/>
      <c r="J35" s="658"/>
      <c r="K35" s="658"/>
      <c r="L35" s="658"/>
      <c r="M35" s="659"/>
      <c r="N35" s="345"/>
      <c r="O35" s="663"/>
      <c r="P35" s="663"/>
      <c r="Q35" s="529"/>
      <c r="R35" s="529"/>
      <c r="S35" s="663"/>
      <c r="T35" s="663"/>
      <c r="U35" s="529"/>
      <c r="V35" s="345"/>
      <c r="W35" s="663"/>
      <c r="X35" s="663"/>
      <c r="Y35" s="529"/>
      <c r="Z35" s="345"/>
      <c r="AA35" s="528"/>
      <c r="AB35" s="529"/>
      <c r="AC35" s="530"/>
      <c r="AD35" s="345"/>
      <c r="AE35" s="667"/>
      <c r="AF35" s="667"/>
      <c r="AG35" s="667"/>
      <c r="AH35" s="667"/>
      <c r="AI35" s="345"/>
      <c r="AJ35" s="345"/>
      <c r="AK35" s="345"/>
      <c r="AL35" s="529"/>
      <c r="AM35" s="530"/>
      <c r="AN35" s="69"/>
      <c r="AP35" s="297"/>
    </row>
    <row r="36" spans="2:42" ht="16.5" customHeight="1">
      <c r="B36" s="342"/>
      <c r="C36" s="654" t="s">
        <v>90</v>
      </c>
      <c r="D36" s="655"/>
      <c r="E36" s="655"/>
      <c r="F36" s="655"/>
      <c r="G36" s="655"/>
      <c r="H36" s="655"/>
      <c r="I36" s="655"/>
      <c r="J36" s="655"/>
      <c r="K36" s="655"/>
      <c r="L36" s="655"/>
      <c r="M36" s="656"/>
      <c r="N36" s="342"/>
      <c r="O36" s="342"/>
      <c r="P36" s="342"/>
      <c r="Q36" s="342"/>
      <c r="R36" s="342"/>
      <c r="S36" s="342"/>
      <c r="T36" s="342"/>
      <c r="U36" s="342"/>
      <c r="V36" s="342"/>
      <c r="W36" s="342"/>
      <c r="X36" s="342"/>
      <c r="Y36" s="676">
        <f>給水栓数</f>
        <v>7</v>
      </c>
      <c r="Z36" s="676"/>
      <c r="AA36" s="676"/>
      <c r="AB36" s="676"/>
      <c r="AC36" s="676"/>
      <c r="AD36" s="676"/>
      <c r="AE36" s="342"/>
      <c r="AF36" s="498" t="s">
        <v>33</v>
      </c>
      <c r="AG36" s="342"/>
      <c r="AH36" s="342"/>
      <c r="AI36" s="342"/>
      <c r="AJ36" s="342"/>
      <c r="AK36" s="342"/>
      <c r="AL36" s="342"/>
      <c r="AM36" s="347"/>
      <c r="AN36" s="69"/>
    </row>
    <row r="37" spans="2:42" ht="16.5" customHeight="1">
      <c r="B37" s="342"/>
      <c r="C37" s="657"/>
      <c r="D37" s="658"/>
      <c r="E37" s="658"/>
      <c r="F37" s="658"/>
      <c r="G37" s="658"/>
      <c r="H37" s="658"/>
      <c r="I37" s="658"/>
      <c r="J37" s="658"/>
      <c r="K37" s="658"/>
      <c r="L37" s="658"/>
      <c r="M37" s="659"/>
      <c r="N37" s="345"/>
      <c r="O37" s="345"/>
      <c r="P37" s="345"/>
      <c r="Q37" s="345"/>
      <c r="R37" s="345"/>
      <c r="S37" s="345"/>
      <c r="T37" s="345"/>
      <c r="U37" s="345"/>
      <c r="V37" s="345"/>
      <c r="W37" s="345"/>
      <c r="X37" s="345"/>
      <c r="Y37" s="667"/>
      <c r="Z37" s="667"/>
      <c r="AA37" s="667"/>
      <c r="AB37" s="667"/>
      <c r="AC37" s="667"/>
      <c r="AD37" s="667"/>
      <c r="AE37" s="345"/>
      <c r="AF37" s="529"/>
      <c r="AG37" s="345"/>
      <c r="AH37" s="345"/>
      <c r="AI37" s="345"/>
      <c r="AJ37" s="345"/>
      <c r="AK37" s="345"/>
      <c r="AL37" s="345"/>
      <c r="AM37" s="346"/>
      <c r="AN37" s="69"/>
      <c r="AP37" s="297"/>
    </row>
    <row r="38" spans="2:42" ht="16.5" customHeight="1">
      <c r="B38" s="342"/>
      <c r="C38" s="654" t="s">
        <v>91</v>
      </c>
      <c r="D38" s="655"/>
      <c r="E38" s="655"/>
      <c r="F38" s="655"/>
      <c r="G38" s="655"/>
      <c r="H38" s="655"/>
      <c r="I38" s="655"/>
      <c r="J38" s="655"/>
      <c r="K38" s="655"/>
      <c r="L38" s="655"/>
      <c r="M38" s="656"/>
      <c r="N38" s="342"/>
      <c r="O38" s="342"/>
      <c r="P38" s="342"/>
      <c r="Q38" s="342"/>
      <c r="R38" s="342"/>
      <c r="S38" s="342"/>
      <c r="T38" s="342"/>
      <c r="U38" s="342"/>
      <c r="V38" s="342"/>
      <c r="W38" s="677">
        <f>工事見積額</f>
        <v>450000</v>
      </c>
      <c r="X38" s="677"/>
      <c r="Y38" s="677"/>
      <c r="Z38" s="677"/>
      <c r="AA38" s="677"/>
      <c r="AB38" s="677"/>
      <c r="AC38" s="677"/>
      <c r="AD38" s="677"/>
      <c r="AE38" s="342"/>
      <c r="AF38" s="649" t="s">
        <v>40</v>
      </c>
      <c r="AG38" s="342"/>
      <c r="AH38" s="342"/>
      <c r="AI38" s="342"/>
      <c r="AJ38" s="342"/>
      <c r="AK38" s="342"/>
      <c r="AL38" s="342"/>
      <c r="AM38" s="347"/>
      <c r="AN38" s="69"/>
    </row>
    <row r="39" spans="2:42" ht="16.5" customHeight="1">
      <c r="B39" s="342"/>
      <c r="C39" s="657"/>
      <c r="D39" s="658"/>
      <c r="E39" s="658"/>
      <c r="F39" s="658"/>
      <c r="G39" s="658"/>
      <c r="H39" s="658"/>
      <c r="I39" s="658"/>
      <c r="J39" s="658"/>
      <c r="K39" s="658"/>
      <c r="L39" s="658"/>
      <c r="M39" s="659"/>
      <c r="N39" s="345"/>
      <c r="O39" s="345"/>
      <c r="P39" s="345"/>
      <c r="Q39" s="345"/>
      <c r="R39" s="345"/>
      <c r="S39" s="345"/>
      <c r="T39" s="345"/>
      <c r="U39" s="345"/>
      <c r="V39" s="345"/>
      <c r="W39" s="678"/>
      <c r="X39" s="678"/>
      <c r="Y39" s="678"/>
      <c r="Z39" s="678"/>
      <c r="AA39" s="678"/>
      <c r="AB39" s="678"/>
      <c r="AC39" s="678"/>
      <c r="AD39" s="678"/>
      <c r="AE39" s="345"/>
      <c r="AF39" s="529"/>
      <c r="AG39" s="345"/>
      <c r="AH39" s="345"/>
      <c r="AI39" s="345"/>
      <c r="AJ39" s="345"/>
      <c r="AK39" s="345"/>
      <c r="AL39" s="345"/>
      <c r="AM39" s="346"/>
      <c r="AN39" s="69"/>
      <c r="AP39" s="297"/>
    </row>
    <row r="40" spans="2:42" ht="16.5" customHeight="1">
      <c r="B40" s="342"/>
      <c r="C40" s="654" t="s">
        <v>92</v>
      </c>
      <c r="D40" s="655"/>
      <c r="E40" s="655"/>
      <c r="F40" s="655"/>
      <c r="G40" s="655"/>
      <c r="H40" s="655"/>
      <c r="I40" s="655"/>
      <c r="J40" s="655"/>
      <c r="K40" s="655"/>
      <c r="L40" s="655"/>
      <c r="M40" s="656"/>
      <c r="N40" s="342"/>
      <c r="O40" s="498" t="str">
        <f>工事種別</f>
        <v>新設</v>
      </c>
      <c r="P40" s="498"/>
      <c r="Q40" s="498"/>
      <c r="R40" s="498"/>
      <c r="S40" s="342"/>
      <c r="T40" s="498" t="s">
        <v>93</v>
      </c>
      <c r="U40" s="498"/>
      <c r="V40" s="342"/>
      <c r="W40" s="342"/>
      <c r="X40" s="342"/>
      <c r="Y40" s="342"/>
      <c r="Z40" s="498" t="s">
        <v>55</v>
      </c>
      <c r="AA40" s="498"/>
      <c r="AB40" s="498"/>
      <c r="AC40" s="498"/>
      <c r="AD40" s="498"/>
      <c r="AE40" s="498"/>
      <c r="AF40" s="649" t="s">
        <v>56</v>
      </c>
      <c r="AG40" s="342"/>
      <c r="AH40" s="342"/>
      <c r="AI40" s="342"/>
      <c r="AJ40" s="342"/>
      <c r="AK40" s="342"/>
      <c r="AL40" s="342"/>
      <c r="AM40" s="347"/>
      <c r="AN40" s="69"/>
    </row>
    <row r="41" spans="2:42" ht="16.5" customHeight="1">
      <c r="B41" s="342"/>
      <c r="C41" s="657"/>
      <c r="D41" s="658"/>
      <c r="E41" s="658"/>
      <c r="F41" s="658"/>
      <c r="G41" s="658"/>
      <c r="H41" s="658"/>
      <c r="I41" s="658"/>
      <c r="J41" s="658"/>
      <c r="K41" s="658"/>
      <c r="L41" s="658"/>
      <c r="M41" s="659"/>
      <c r="N41" s="345"/>
      <c r="O41" s="501"/>
      <c r="P41" s="501"/>
      <c r="Q41" s="501"/>
      <c r="R41" s="501"/>
      <c r="S41" s="345"/>
      <c r="T41" s="650"/>
      <c r="U41" s="650"/>
      <c r="V41" s="345"/>
      <c r="W41" s="345"/>
      <c r="X41" s="345"/>
      <c r="Y41" s="345"/>
      <c r="Z41" s="529"/>
      <c r="AA41" s="501"/>
      <c r="AB41" s="501"/>
      <c r="AC41" s="501"/>
      <c r="AD41" s="501"/>
      <c r="AE41" s="501"/>
      <c r="AF41" s="529"/>
      <c r="AG41" s="345"/>
      <c r="AH41" s="345"/>
      <c r="AI41" s="345"/>
      <c r="AJ41" s="345"/>
      <c r="AK41" s="345"/>
      <c r="AL41" s="345"/>
      <c r="AM41" s="346"/>
      <c r="AN41" s="69"/>
    </row>
    <row r="42" spans="2:42" ht="16.5" customHeight="1">
      <c r="B42" s="342"/>
      <c r="C42" s="654" t="s">
        <v>94</v>
      </c>
      <c r="D42" s="655"/>
      <c r="E42" s="655"/>
      <c r="F42" s="655"/>
      <c r="G42" s="655"/>
      <c r="H42" s="655"/>
      <c r="I42" s="655"/>
      <c r="J42" s="655"/>
      <c r="K42" s="655"/>
      <c r="L42" s="655"/>
      <c r="M42" s="656"/>
      <c r="N42" s="342"/>
      <c r="O42" s="342"/>
      <c r="P42" s="342"/>
      <c r="Q42" s="342"/>
      <c r="R42" s="342"/>
      <c r="S42" s="498" t="str">
        <f ca="1">TEXT(NOW(),"ggg")</f>
        <v>平成</v>
      </c>
      <c r="T42" s="498"/>
      <c r="U42" s="343"/>
      <c r="V42" s="342"/>
      <c r="W42" s="342"/>
      <c r="X42" s="498" t="s">
        <v>50</v>
      </c>
      <c r="Y42" s="342"/>
      <c r="Z42" s="342"/>
      <c r="AA42" s="342"/>
      <c r="AB42" s="498" t="s">
        <v>59</v>
      </c>
      <c r="AC42" s="342"/>
      <c r="AD42" s="342"/>
      <c r="AE42" s="342"/>
      <c r="AF42" s="649" t="s">
        <v>60</v>
      </c>
      <c r="AG42" s="342"/>
      <c r="AH42" s="342"/>
      <c r="AI42" s="342"/>
      <c r="AJ42" s="342"/>
      <c r="AK42" s="342"/>
      <c r="AL42" s="342"/>
      <c r="AM42" s="347"/>
      <c r="AN42" s="69"/>
    </row>
    <row r="43" spans="2:42" ht="16.5" customHeight="1">
      <c r="B43" s="342"/>
      <c r="C43" s="673"/>
      <c r="D43" s="674"/>
      <c r="E43" s="674"/>
      <c r="F43" s="674"/>
      <c r="G43" s="674"/>
      <c r="H43" s="674"/>
      <c r="I43" s="674"/>
      <c r="J43" s="674"/>
      <c r="K43" s="674"/>
      <c r="L43" s="674"/>
      <c r="M43" s="675"/>
      <c r="N43" s="345"/>
      <c r="O43" s="345"/>
      <c r="P43" s="345"/>
      <c r="Q43" s="345"/>
      <c r="R43" s="342"/>
      <c r="S43" s="529"/>
      <c r="T43" s="529"/>
      <c r="U43" s="342"/>
      <c r="V43" s="342"/>
      <c r="W43" s="342"/>
      <c r="X43" s="529"/>
      <c r="Y43" s="342"/>
      <c r="Z43" s="342"/>
      <c r="AA43" s="342"/>
      <c r="AB43" s="529"/>
      <c r="AC43" s="342"/>
      <c r="AD43" s="342"/>
      <c r="AE43" s="342"/>
      <c r="AF43" s="529"/>
      <c r="AG43" s="345"/>
      <c r="AH43" s="345"/>
      <c r="AI43" s="345"/>
      <c r="AJ43" s="345"/>
      <c r="AK43" s="345"/>
      <c r="AL43" s="345"/>
      <c r="AM43" s="346"/>
      <c r="AN43" s="69"/>
    </row>
    <row r="44" spans="2:42">
      <c r="B44" s="69"/>
      <c r="C44" s="73"/>
      <c r="D44" s="69"/>
      <c r="E44" s="69"/>
      <c r="F44" s="69"/>
      <c r="G44" s="69"/>
      <c r="H44" s="69"/>
      <c r="I44" s="69"/>
      <c r="J44" s="69"/>
      <c r="K44" s="69"/>
      <c r="L44" s="69"/>
      <c r="M44" s="69"/>
      <c r="N44" s="69"/>
      <c r="O44" s="69"/>
      <c r="P44" s="69"/>
      <c r="Q44" s="69"/>
      <c r="R44" s="77"/>
      <c r="S44" s="69"/>
      <c r="T44" s="69"/>
      <c r="U44" s="77"/>
      <c r="V44" s="77"/>
      <c r="W44" s="77"/>
      <c r="X44" s="69"/>
      <c r="Y44" s="77"/>
      <c r="Z44" s="77"/>
      <c r="AA44" s="77"/>
      <c r="AB44" s="69"/>
      <c r="AC44" s="77"/>
      <c r="AD44" s="77"/>
      <c r="AE44" s="77"/>
      <c r="AF44" s="69"/>
      <c r="AG44" s="69"/>
      <c r="AH44" s="69"/>
      <c r="AI44" s="69"/>
      <c r="AJ44" s="69"/>
      <c r="AK44" s="69"/>
      <c r="AL44" s="69"/>
      <c r="AM44" s="74"/>
      <c r="AN44" s="69"/>
    </row>
    <row r="45" spans="2:42">
      <c r="B45" s="69"/>
      <c r="C45" s="73"/>
      <c r="D45" s="70" t="s">
        <v>95</v>
      </c>
      <c r="E45" s="70"/>
      <c r="F45" s="70"/>
      <c r="G45" s="70"/>
      <c r="H45" s="70"/>
      <c r="I45" s="69"/>
      <c r="J45" s="69" t="s">
        <v>96</v>
      </c>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74"/>
      <c r="AN45" s="69"/>
    </row>
    <row r="46" spans="2:42">
      <c r="B46" s="69"/>
      <c r="C46" s="73"/>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74"/>
      <c r="AN46" s="69"/>
    </row>
    <row r="47" spans="2:42">
      <c r="B47" s="69"/>
      <c r="C47" s="73"/>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74"/>
      <c r="AN47" s="69"/>
    </row>
    <row r="48" spans="2:42">
      <c r="B48" s="69"/>
      <c r="C48" s="73"/>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74"/>
      <c r="AN48" s="69"/>
    </row>
    <row r="49" spans="2:40">
      <c r="B49" s="69"/>
      <c r="C49" s="73"/>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74"/>
      <c r="AN49" s="69"/>
    </row>
    <row r="50" spans="2:40">
      <c r="B50" s="69"/>
      <c r="C50" s="73"/>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74"/>
      <c r="AN50" s="69"/>
    </row>
    <row r="51" spans="2:40">
      <c r="B51" s="69"/>
      <c r="C51" s="73"/>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74"/>
      <c r="AN51" s="69"/>
    </row>
    <row r="52" spans="2:40">
      <c r="B52" s="69"/>
      <c r="C52" s="71"/>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2"/>
      <c r="AN52" s="69"/>
    </row>
    <row r="53" spans="2:40">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sheetData>
  <sheetProtection password="D805" sheet="1" objects="1" scenarios="1"/>
  <mergeCells count="69">
    <mergeCell ref="AG3:AM3"/>
    <mergeCell ref="K4:M4"/>
    <mergeCell ref="O4:S4"/>
    <mergeCell ref="C18:N18"/>
    <mergeCell ref="AE32:AH33"/>
    <mergeCell ref="C28:M29"/>
    <mergeCell ref="AH30:AK31"/>
    <mergeCell ref="C26:M27"/>
    <mergeCell ref="C30:M31"/>
    <mergeCell ref="P30:S31"/>
    <mergeCell ref="S28:AF29"/>
    <mergeCell ref="AB30:AE31"/>
    <mergeCell ref="O30:O31"/>
    <mergeCell ref="U30:U31"/>
    <mergeCell ref="Q26:T27"/>
    <mergeCell ref="AA30:AA31"/>
    <mergeCell ref="AG30:AG31"/>
    <mergeCell ref="AF40:AF41"/>
    <mergeCell ref="C40:M41"/>
    <mergeCell ref="T40:U41"/>
    <mergeCell ref="Z40:Z41"/>
    <mergeCell ref="Y36:AD37"/>
    <mergeCell ref="W38:AD39"/>
    <mergeCell ref="C36:M37"/>
    <mergeCell ref="AF36:AF37"/>
    <mergeCell ref="C38:M39"/>
    <mergeCell ref="AF38:AF39"/>
    <mergeCell ref="AA40:AE41"/>
    <mergeCell ref="O40:R41"/>
    <mergeCell ref="V30:Y31"/>
    <mergeCell ref="AF42:AF43"/>
    <mergeCell ref="C42:M43"/>
    <mergeCell ref="S42:T43"/>
    <mergeCell ref="X42:X43"/>
    <mergeCell ref="AB42:AB43"/>
    <mergeCell ref="AL32:AM33"/>
    <mergeCell ref="C34:M35"/>
    <mergeCell ref="Q34:R35"/>
    <mergeCell ref="U34:U35"/>
    <mergeCell ref="Y34:Y35"/>
    <mergeCell ref="AA34:AC35"/>
    <mergeCell ref="AL34:AM35"/>
    <mergeCell ref="O34:P35"/>
    <mergeCell ref="S34:T35"/>
    <mergeCell ref="W34:X35"/>
    <mergeCell ref="AE34:AH35"/>
    <mergeCell ref="C32:M33"/>
    <mergeCell ref="N32:P33"/>
    <mergeCell ref="R32:W33"/>
    <mergeCell ref="AA32:AC33"/>
    <mergeCell ref="C20:M21"/>
    <mergeCell ref="C22:M23"/>
    <mergeCell ref="O20:AL21"/>
    <mergeCell ref="AL24:AL25"/>
    <mergeCell ref="Y24:AJ25"/>
    <mergeCell ref="C24:M25"/>
    <mergeCell ref="O24:O25"/>
    <mergeCell ref="V24:V25"/>
    <mergeCell ref="AD4:AH4"/>
    <mergeCell ref="AI4:AM4"/>
    <mergeCell ref="O11:AA11"/>
    <mergeCell ref="O26:O27"/>
    <mergeCell ref="V26:V27"/>
    <mergeCell ref="AL26:AL27"/>
    <mergeCell ref="Y26:AJ27"/>
    <mergeCell ref="Z4:AB4"/>
    <mergeCell ref="Y13:AL13"/>
    <mergeCell ref="Q24:T25"/>
    <mergeCell ref="O22:AL23"/>
  </mergeCells>
  <phoneticPr fontId="3"/>
  <pageMargins left="1.1811023622047245" right="0.59055118110236227" top="1.1811023622047245"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N53"/>
  <sheetViews>
    <sheetView showGridLines="0" showRowColHeaders="0" workbookViewId="0">
      <selection activeCell="L16" sqref="L16:M17"/>
    </sheetView>
  </sheetViews>
  <sheetFormatPr defaultRowHeight="13.5"/>
  <cols>
    <col min="1" max="39" width="2.25" style="68" customWidth="1"/>
    <col min="40" max="40" width="2.125" style="68" customWidth="1"/>
    <col min="41" max="16384" width="9" style="68"/>
  </cols>
  <sheetData>
    <row r="2" spans="2:40">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row>
    <row r="3" spans="2:40">
      <c r="B3" s="69"/>
      <c r="C3" s="117" t="s">
        <v>425</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83" t="str">
        <f>Ver&amp;"-"&amp;SN</f>
        <v>H29/4/1版-ji7lvz</v>
      </c>
      <c r="AH3" s="683"/>
      <c r="AI3" s="683"/>
      <c r="AJ3" s="683"/>
      <c r="AK3" s="683"/>
      <c r="AL3" s="683"/>
      <c r="AM3" s="683"/>
      <c r="AN3" s="69"/>
    </row>
    <row r="4" spans="2:40" ht="14.25">
      <c r="B4" s="69"/>
      <c r="C4" s="75"/>
      <c r="D4" s="75"/>
      <c r="E4" s="75"/>
      <c r="F4" s="75"/>
      <c r="G4" s="75"/>
      <c r="H4" s="75"/>
      <c r="I4" s="75"/>
      <c r="J4" s="75"/>
      <c r="K4" s="75"/>
      <c r="L4" s="75"/>
      <c r="M4" s="75"/>
      <c r="N4" s="75"/>
      <c r="O4" s="648" t="s">
        <v>485</v>
      </c>
      <c r="P4" s="648"/>
      <c r="Q4" s="648"/>
      <c r="R4" s="648"/>
      <c r="S4" s="648"/>
      <c r="T4" s="648"/>
      <c r="U4" s="648"/>
      <c r="V4" s="648"/>
      <c r="W4" s="648"/>
      <c r="X4" s="648"/>
      <c r="Y4" s="648"/>
      <c r="Z4" s="648"/>
      <c r="AA4" s="648"/>
      <c r="AB4" s="75"/>
      <c r="AC4" s="75"/>
      <c r="AD4" s="75"/>
      <c r="AE4" s="75"/>
      <c r="AF4" s="75"/>
      <c r="AG4" s="75"/>
      <c r="AH4" s="75"/>
      <c r="AI4" s="75"/>
      <c r="AJ4" s="75"/>
      <c r="AK4" s="75"/>
      <c r="AL4" s="75"/>
      <c r="AM4" s="75"/>
      <c r="AN4" s="69"/>
    </row>
    <row r="5" spans="2:40">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row>
    <row r="6" spans="2:40" ht="14.25" customHeight="1">
      <c r="B6" s="69"/>
      <c r="C6" s="69"/>
      <c r="D6" s="69"/>
      <c r="E6" s="69"/>
      <c r="F6" s="69"/>
      <c r="G6" s="69"/>
      <c r="H6" s="69"/>
      <c r="I6" s="69"/>
      <c r="J6" s="69"/>
      <c r="K6" s="69"/>
      <c r="L6" s="69"/>
      <c r="M6" s="69"/>
      <c r="N6" s="69"/>
      <c r="O6" s="69"/>
      <c r="P6" s="69"/>
      <c r="Q6" s="69"/>
      <c r="R6" s="69"/>
      <c r="S6" s="69"/>
      <c r="T6" s="69"/>
      <c r="U6" s="69"/>
      <c r="V6" s="69"/>
      <c r="W6" s="69"/>
      <c r="X6" s="69"/>
      <c r="Y6" s="69" t="str">
        <f ca="1">TEXT(NOW(),"ggg")</f>
        <v>平成</v>
      </c>
      <c r="Z6" s="69"/>
      <c r="AA6" s="69"/>
      <c r="AB6" s="69"/>
      <c r="AC6" s="69"/>
      <c r="AD6" s="69" t="s">
        <v>50</v>
      </c>
      <c r="AE6" s="69"/>
      <c r="AF6" s="69"/>
      <c r="AG6" s="69"/>
      <c r="AH6" s="69" t="s">
        <v>59</v>
      </c>
      <c r="AI6" s="69"/>
      <c r="AJ6" s="69"/>
      <c r="AK6" s="69"/>
      <c r="AL6" s="69" t="s">
        <v>60</v>
      </c>
      <c r="AM6" s="69"/>
      <c r="AN6" s="69"/>
    </row>
    <row r="7" spans="2:40">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row>
    <row r="8" spans="2:40">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row>
    <row r="9" spans="2:40" ht="13.5" customHeight="1">
      <c r="B9" s="69"/>
      <c r="C9" s="69"/>
      <c r="D9" s="69"/>
      <c r="E9" s="69"/>
      <c r="F9" s="69"/>
      <c r="G9" s="69"/>
      <c r="H9" s="69"/>
      <c r="I9" s="69"/>
      <c r="J9" s="69"/>
      <c r="K9" s="69"/>
      <c r="L9" s="69"/>
      <c r="M9" s="69"/>
      <c r="N9" s="69"/>
      <c r="O9" s="69"/>
      <c r="P9" s="69"/>
      <c r="Q9" s="69"/>
      <c r="R9" s="69"/>
      <c r="S9" s="69"/>
      <c r="T9" s="69"/>
      <c r="U9" s="69"/>
      <c r="V9" s="69"/>
      <c r="W9" s="69"/>
      <c r="X9" s="69"/>
      <c r="Y9" s="69"/>
      <c r="Z9" s="56"/>
      <c r="AA9" s="617" t="str">
        <f>"一関市長   "&amp;市長名</f>
        <v>一関市長   勝部 修</v>
      </c>
      <c r="AB9" s="617"/>
      <c r="AC9" s="617"/>
      <c r="AD9" s="617"/>
      <c r="AE9" s="617"/>
      <c r="AF9" s="617"/>
      <c r="AG9" s="617"/>
      <c r="AH9" s="617"/>
      <c r="AI9" s="617"/>
      <c r="AJ9" s="617"/>
      <c r="AK9" s="69"/>
      <c r="AL9" s="69" t="s">
        <v>67</v>
      </c>
      <c r="AM9" s="69"/>
      <c r="AN9" s="69"/>
    </row>
    <row r="10" spans="2:40">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row>
    <row r="11" spans="2:40" ht="13.5" customHeight="1">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row>
    <row r="12" spans="2:40">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row>
    <row r="13" spans="2:40" ht="16.5" customHeight="1">
      <c r="B13" s="69"/>
      <c r="C13" s="684" t="s">
        <v>83</v>
      </c>
      <c r="D13" s="685"/>
      <c r="E13" s="685"/>
      <c r="F13" s="685"/>
      <c r="G13" s="685"/>
      <c r="H13" s="685"/>
      <c r="I13" s="685"/>
      <c r="J13" s="685"/>
      <c r="K13" s="685"/>
      <c r="L13" s="685"/>
      <c r="M13" s="688"/>
      <c r="N13" s="77"/>
      <c r="O13" s="618" t="str">
        <f>設計審査申請書!O20</f>
        <v>一関市竹山町7番2号</v>
      </c>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78"/>
      <c r="AN13" s="69"/>
    </row>
    <row r="14" spans="2:40" ht="16.5" customHeight="1">
      <c r="B14" s="69"/>
      <c r="C14" s="686"/>
      <c r="D14" s="687"/>
      <c r="E14" s="687"/>
      <c r="F14" s="687"/>
      <c r="G14" s="687"/>
      <c r="H14" s="687"/>
      <c r="I14" s="687"/>
      <c r="J14" s="687"/>
      <c r="K14" s="687"/>
      <c r="L14" s="687"/>
      <c r="M14" s="689"/>
      <c r="N14" s="70"/>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72"/>
      <c r="AN14" s="69"/>
    </row>
    <row r="15" spans="2:40" ht="16.5" customHeight="1">
      <c r="B15" s="69"/>
      <c r="C15" s="684" t="s">
        <v>84</v>
      </c>
      <c r="D15" s="685"/>
      <c r="E15" s="685"/>
      <c r="F15" s="685"/>
      <c r="G15" s="685"/>
      <c r="H15" s="685"/>
      <c r="I15" s="685"/>
      <c r="J15" s="685"/>
      <c r="K15" s="685"/>
      <c r="L15" s="685"/>
      <c r="M15" s="688"/>
      <c r="N15" s="69"/>
      <c r="O15" s="618" t="str">
        <f>設計審査申請書!O22</f>
        <v>一 関　太 郎</v>
      </c>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74"/>
      <c r="AN15" s="69"/>
    </row>
    <row r="16" spans="2:40" ht="16.5" customHeight="1">
      <c r="B16" s="69"/>
      <c r="C16" s="686"/>
      <c r="D16" s="687"/>
      <c r="E16" s="687"/>
      <c r="F16" s="687"/>
      <c r="G16" s="687"/>
      <c r="H16" s="687"/>
      <c r="I16" s="687"/>
      <c r="J16" s="687"/>
      <c r="K16" s="687"/>
      <c r="L16" s="687"/>
      <c r="M16" s="689"/>
      <c r="N16" s="70"/>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72"/>
      <c r="AN16" s="69"/>
    </row>
    <row r="17" spans="2:40" ht="16.5" customHeight="1">
      <c r="B17" s="69"/>
      <c r="C17" s="690" t="s">
        <v>358</v>
      </c>
      <c r="D17" s="685"/>
      <c r="E17" s="685"/>
      <c r="F17" s="685"/>
      <c r="G17" s="685"/>
      <c r="H17" s="685"/>
      <c r="I17" s="685"/>
      <c r="J17" s="685"/>
      <c r="K17" s="685"/>
      <c r="L17" s="685"/>
      <c r="M17" s="685"/>
      <c r="N17" s="81"/>
      <c r="O17" s="509" t="s">
        <v>55</v>
      </c>
      <c r="P17" s="77"/>
      <c r="Q17" s="509" t="str">
        <f>設計審査申請書!Q24</f>
        <v>0001</v>
      </c>
      <c r="R17" s="509"/>
      <c r="S17" s="509"/>
      <c r="T17" s="509"/>
      <c r="U17" s="79"/>
      <c r="V17" s="509" t="s">
        <v>56</v>
      </c>
      <c r="W17" s="77"/>
      <c r="X17" s="598" t="str">
        <f>設計審査申請書!Y24</f>
        <v>有限会社 脇田郷水道</v>
      </c>
      <c r="Y17" s="598"/>
      <c r="Z17" s="598"/>
      <c r="AA17" s="598"/>
      <c r="AB17" s="598"/>
      <c r="AC17" s="598"/>
      <c r="AD17" s="598"/>
      <c r="AE17" s="598"/>
      <c r="AF17" s="598"/>
      <c r="AG17" s="598"/>
      <c r="AH17" s="598"/>
      <c r="AI17" s="598"/>
      <c r="AJ17" s="77"/>
      <c r="AK17" s="77"/>
      <c r="AL17" s="509"/>
      <c r="AM17" s="78"/>
      <c r="AN17" s="69"/>
    </row>
    <row r="18" spans="2:40" ht="16.5" customHeight="1">
      <c r="B18" s="69"/>
      <c r="C18" s="686"/>
      <c r="D18" s="687"/>
      <c r="E18" s="687"/>
      <c r="F18" s="687"/>
      <c r="G18" s="687"/>
      <c r="H18" s="687"/>
      <c r="I18" s="687"/>
      <c r="J18" s="687"/>
      <c r="K18" s="687"/>
      <c r="L18" s="687"/>
      <c r="M18" s="687"/>
      <c r="N18" s="71"/>
      <c r="O18" s="583"/>
      <c r="P18" s="70"/>
      <c r="Q18" s="583"/>
      <c r="R18" s="583"/>
      <c r="S18" s="583"/>
      <c r="T18" s="583"/>
      <c r="U18" s="65"/>
      <c r="V18" s="583"/>
      <c r="W18" s="70"/>
      <c r="X18" s="637"/>
      <c r="Y18" s="637"/>
      <c r="Z18" s="637"/>
      <c r="AA18" s="637"/>
      <c r="AB18" s="637"/>
      <c r="AC18" s="637"/>
      <c r="AD18" s="637"/>
      <c r="AE18" s="637"/>
      <c r="AF18" s="637"/>
      <c r="AG18" s="637"/>
      <c r="AH18" s="637"/>
      <c r="AI18" s="637"/>
      <c r="AJ18" s="70"/>
      <c r="AK18" s="70"/>
      <c r="AL18" s="583"/>
      <c r="AM18" s="72"/>
      <c r="AN18" s="69"/>
    </row>
    <row r="19" spans="2:40" ht="16.5" customHeight="1">
      <c r="B19" s="69"/>
      <c r="C19" s="690" t="s">
        <v>357</v>
      </c>
      <c r="D19" s="685"/>
      <c r="E19" s="685"/>
      <c r="F19" s="685"/>
      <c r="G19" s="685"/>
      <c r="H19" s="685"/>
      <c r="I19" s="685"/>
      <c r="J19" s="685"/>
      <c r="K19" s="685"/>
      <c r="L19" s="685"/>
      <c r="M19" s="685"/>
      <c r="N19" s="81"/>
      <c r="O19" s="509" t="s">
        <v>55</v>
      </c>
      <c r="P19" s="77"/>
      <c r="Q19" s="509">
        <f>設計審査申請書!Q26</f>
        <v>100001</v>
      </c>
      <c r="R19" s="509"/>
      <c r="S19" s="509"/>
      <c r="T19" s="509"/>
      <c r="U19" s="79"/>
      <c r="V19" s="509" t="s">
        <v>56</v>
      </c>
      <c r="W19" s="77"/>
      <c r="X19" s="598" t="str">
        <f>設計審査申請書!Y24</f>
        <v>有限会社 脇田郷水道</v>
      </c>
      <c r="Y19" s="598"/>
      <c r="Z19" s="598"/>
      <c r="AA19" s="598"/>
      <c r="AB19" s="598"/>
      <c r="AC19" s="598"/>
      <c r="AD19" s="598"/>
      <c r="AE19" s="598"/>
      <c r="AF19" s="598"/>
      <c r="AG19" s="598"/>
      <c r="AH19" s="598"/>
      <c r="AI19" s="598"/>
      <c r="AJ19" s="77"/>
      <c r="AK19" s="77"/>
      <c r="AL19" s="509"/>
      <c r="AM19" s="78"/>
      <c r="AN19" s="69"/>
    </row>
    <row r="20" spans="2:40" ht="16.5" customHeight="1">
      <c r="B20" s="69"/>
      <c r="C20" s="686"/>
      <c r="D20" s="687"/>
      <c r="E20" s="687"/>
      <c r="F20" s="687"/>
      <c r="G20" s="687"/>
      <c r="H20" s="687"/>
      <c r="I20" s="687"/>
      <c r="J20" s="687"/>
      <c r="K20" s="687"/>
      <c r="L20" s="687"/>
      <c r="M20" s="687"/>
      <c r="N20" s="71"/>
      <c r="O20" s="583"/>
      <c r="P20" s="70"/>
      <c r="Q20" s="583"/>
      <c r="R20" s="583"/>
      <c r="S20" s="583"/>
      <c r="T20" s="583"/>
      <c r="U20" s="65"/>
      <c r="V20" s="583"/>
      <c r="W20" s="70"/>
      <c r="X20" s="637"/>
      <c r="Y20" s="637"/>
      <c r="Z20" s="637"/>
      <c r="AA20" s="637"/>
      <c r="AB20" s="637"/>
      <c r="AC20" s="637"/>
      <c r="AD20" s="637"/>
      <c r="AE20" s="637"/>
      <c r="AF20" s="637"/>
      <c r="AG20" s="637"/>
      <c r="AH20" s="637"/>
      <c r="AI20" s="637"/>
      <c r="AJ20" s="70"/>
      <c r="AK20" s="70"/>
      <c r="AL20" s="583"/>
      <c r="AM20" s="72"/>
      <c r="AN20" s="69"/>
    </row>
    <row r="21" spans="2:40" ht="16.5" customHeight="1">
      <c r="B21" s="69"/>
      <c r="C21" s="684" t="s">
        <v>38</v>
      </c>
      <c r="D21" s="685"/>
      <c r="E21" s="685"/>
      <c r="F21" s="685"/>
      <c r="G21" s="685"/>
      <c r="H21" s="685"/>
      <c r="I21" s="685"/>
      <c r="J21" s="685"/>
      <c r="K21" s="685"/>
      <c r="L21" s="685"/>
      <c r="M21" s="685"/>
      <c r="N21" s="81"/>
      <c r="O21" s="77"/>
      <c r="P21" s="77"/>
      <c r="Q21" s="77"/>
      <c r="R21" s="77"/>
      <c r="S21" s="696">
        <f>設計審査申請書!S28</f>
        <v>42906</v>
      </c>
      <c r="T21" s="696"/>
      <c r="U21" s="696"/>
      <c r="V21" s="696"/>
      <c r="W21" s="696"/>
      <c r="X21" s="696"/>
      <c r="Y21" s="696"/>
      <c r="Z21" s="696"/>
      <c r="AA21" s="696"/>
      <c r="AB21" s="696"/>
      <c r="AC21" s="696"/>
      <c r="AD21" s="696"/>
      <c r="AE21" s="696"/>
      <c r="AF21" s="696"/>
      <c r="AG21" s="77"/>
      <c r="AH21" s="77"/>
      <c r="AI21" s="77"/>
      <c r="AJ21" s="77"/>
      <c r="AK21" s="77"/>
      <c r="AL21" s="77"/>
      <c r="AM21" s="78"/>
      <c r="AN21" s="69"/>
    </row>
    <row r="22" spans="2:40" ht="16.5" customHeight="1">
      <c r="B22" s="69"/>
      <c r="C22" s="686"/>
      <c r="D22" s="687"/>
      <c r="E22" s="687"/>
      <c r="F22" s="687"/>
      <c r="G22" s="687"/>
      <c r="H22" s="687"/>
      <c r="I22" s="687"/>
      <c r="J22" s="687"/>
      <c r="K22" s="687"/>
      <c r="L22" s="687"/>
      <c r="M22" s="687"/>
      <c r="N22" s="71"/>
      <c r="O22" s="70"/>
      <c r="P22" s="70"/>
      <c r="Q22" s="70"/>
      <c r="R22" s="70"/>
      <c r="S22" s="608"/>
      <c r="T22" s="608"/>
      <c r="U22" s="608"/>
      <c r="V22" s="608"/>
      <c r="W22" s="608"/>
      <c r="X22" s="608"/>
      <c r="Y22" s="608"/>
      <c r="Z22" s="608"/>
      <c r="AA22" s="608"/>
      <c r="AB22" s="608"/>
      <c r="AC22" s="608"/>
      <c r="AD22" s="608"/>
      <c r="AE22" s="608"/>
      <c r="AF22" s="608"/>
      <c r="AG22" s="70"/>
      <c r="AH22" s="70"/>
      <c r="AI22" s="70"/>
      <c r="AJ22" s="70"/>
      <c r="AK22" s="70"/>
      <c r="AL22" s="70"/>
      <c r="AM22" s="72"/>
      <c r="AN22" s="69"/>
    </row>
    <row r="23" spans="2:40" ht="16.5" customHeight="1">
      <c r="B23" s="69"/>
      <c r="C23" s="695" t="s">
        <v>321</v>
      </c>
      <c r="D23" s="685"/>
      <c r="E23" s="685"/>
      <c r="F23" s="685"/>
      <c r="G23" s="685"/>
      <c r="H23" s="685"/>
      <c r="I23" s="685"/>
      <c r="J23" s="685"/>
      <c r="K23" s="685"/>
      <c r="L23" s="685"/>
      <c r="M23" s="685"/>
      <c r="N23" s="81"/>
      <c r="O23" s="607" t="str">
        <f>設計審査申請書!O30</f>
        <v>◎</v>
      </c>
      <c r="P23" s="586" t="s">
        <v>49</v>
      </c>
      <c r="Q23" s="509"/>
      <c r="R23" s="509"/>
      <c r="S23" s="509"/>
      <c r="T23" s="77"/>
      <c r="U23" s="607" t="str">
        <f>設計審査申請書!U30</f>
        <v/>
      </c>
      <c r="V23" s="586" t="s">
        <v>53</v>
      </c>
      <c r="W23" s="509"/>
      <c r="X23" s="509"/>
      <c r="Y23" s="509"/>
      <c r="Z23" s="77"/>
      <c r="AA23" s="607" t="str">
        <f>設計審査申請書!AA30</f>
        <v/>
      </c>
      <c r="AB23" s="586" t="s">
        <v>54</v>
      </c>
      <c r="AC23" s="509"/>
      <c r="AD23" s="509"/>
      <c r="AE23" s="509"/>
      <c r="AF23" s="77"/>
      <c r="AG23" s="607" t="str">
        <f>設計審査申請書!AG30</f>
        <v/>
      </c>
      <c r="AH23" s="586" t="s">
        <v>57</v>
      </c>
      <c r="AI23" s="509"/>
      <c r="AJ23" s="509"/>
      <c r="AK23" s="509"/>
      <c r="AL23" s="77"/>
      <c r="AM23" s="78"/>
      <c r="AN23" s="69"/>
    </row>
    <row r="24" spans="2:40" ht="16.5" customHeight="1">
      <c r="B24" s="69"/>
      <c r="C24" s="686"/>
      <c r="D24" s="687"/>
      <c r="E24" s="687"/>
      <c r="F24" s="687"/>
      <c r="G24" s="687"/>
      <c r="H24" s="687"/>
      <c r="I24" s="687"/>
      <c r="J24" s="687"/>
      <c r="K24" s="687"/>
      <c r="L24" s="687"/>
      <c r="M24" s="687"/>
      <c r="N24" s="71"/>
      <c r="O24" s="583"/>
      <c r="P24" s="583"/>
      <c r="Q24" s="583"/>
      <c r="R24" s="583"/>
      <c r="S24" s="583"/>
      <c r="T24" s="70"/>
      <c r="U24" s="583"/>
      <c r="V24" s="583"/>
      <c r="W24" s="583"/>
      <c r="X24" s="583"/>
      <c r="Y24" s="583"/>
      <c r="Z24" s="70"/>
      <c r="AA24" s="583"/>
      <c r="AB24" s="583"/>
      <c r="AC24" s="583"/>
      <c r="AD24" s="583"/>
      <c r="AE24" s="583"/>
      <c r="AF24" s="70"/>
      <c r="AG24" s="583"/>
      <c r="AH24" s="583"/>
      <c r="AI24" s="583"/>
      <c r="AJ24" s="583"/>
      <c r="AK24" s="583"/>
      <c r="AL24" s="70"/>
      <c r="AM24" s="72"/>
      <c r="AN24" s="69"/>
    </row>
    <row r="25" spans="2:40" ht="16.5" customHeight="1">
      <c r="B25" s="69"/>
      <c r="C25" s="684" t="s">
        <v>85</v>
      </c>
      <c r="D25" s="685"/>
      <c r="E25" s="685"/>
      <c r="F25" s="685"/>
      <c r="G25" s="685"/>
      <c r="H25" s="685"/>
      <c r="I25" s="685"/>
      <c r="J25" s="685"/>
      <c r="K25" s="685"/>
      <c r="L25" s="685"/>
      <c r="M25" s="691"/>
      <c r="N25" s="581" t="s">
        <v>86</v>
      </c>
      <c r="O25" s="509"/>
      <c r="P25" s="511"/>
      <c r="Q25" s="77"/>
      <c r="R25" s="693" t="str">
        <f>設計審査申請書!R32</f>
        <v>HI-VP</v>
      </c>
      <c r="S25" s="693"/>
      <c r="T25" s="693"/>
      <c r="U25" s="693"/>
      <c r="V25" s="693"/>
      <c r="W25" s="693"/>
      <c r="X25" s="69"/>
      <c r="Y25" s="69"/>
      <c r="Z25" s="69"/>
      <c r="AA25" s="700" t="s">
        <v>87</v>
      </c>
      <c r="AB25" s="607"/>
      <c r="AC25" s="701"/>
      <c r="AD25" s="69"/>
      <c r="AE25" s="702">
        <f>設計審査申請書!AE32</f>
        <v>75</v>
      </c>
      <c r="AF25" s="702"/>
      <c r="AG25" s="702"/>
      <c r="AH25" s="702"/>
      <c r="AI25" s="69"/>
      <c r="AJ25" s="69"/>
      <c r="AK25" s="69"/>
      <c r="AL25" s="607" t="s">
        <v>26</v>
      </c>
      <c r="AM25" s="701"/>
      <c r="AN25" s="69"/>
    </row>
    <row r="26" spans="2:40" ht="16.5" customHeight="1">
      <c r="B26" s="69"/>
      <c r="C26" s="686"/>
      <c r="D26" s="687"/>
      <c r="E26" s="687"/>
      <c r="F26" s="687"/>
      <c r="G26" s="687"/>
      <c r="H26" s="687"/>
      <c r="I26" s="687"/>
      <c r="J26" s="687"/>
      <c r="K26" s="687"/>
      <c r="L26" s="687"/>
      <c r="M26" s="692"/>
      <c r="N26" s="582"/>
      <c r="O26" s="583"/>
      <c r="P26" s="584"/>
      <c r="Q26" s="70"/>
      <c r="R26" s="694"/>
      <c r="S26" s="694"/>
      <c r="T26" s="694"/>
      <c r="U26" s="694"/>
      <c r="V26" s="694"/>
      <c r="W26" s="694"/>
      <c r="X26" s="70"/>
      <c r="Y26" s="70"/>
      <c r="Z26" s="70"/>
      <c r="AA26" s="582"/>
      <c r="AB26" s="583"/>
      <c r="AC26" s="627"/>
      <c r="AD26" s="70"/>
      <c r="AE26" s="703"/>
      <c r="AF26" s="703"/>
      <c r="AG26" s="703"/>
      <c r="AH26" s="703"/>
      <c r="AI26" s="70"/>
      <c r="AJ26" s="70"/>
      <c r="AK26" s="70"/>
      <c r="AL26" s="583"/>
      <c r="AM26" s="627"/>
      <c r="AN26" s="69"/>
    </row>
    <row r="27" spans="2:40" ht="16.5" customHeight="1">
      <c r="B27" s="69"/>
      <c r="C27" s="695" t="s">
        <v>329</v>
      </c>
      <c r="D27" s="685"/>
      <c r="E27" s="685"/>
      <c r="F27" s="685"/>
      <c r="G27" s="685"/>
      <c r="H27" s="685"/>
      <c r="I27" s="685"/>
      <c r="J27" s="685"/>
      <c r="K27" s="685"/>
      <c r="L27" s="685"/>
      <c r="M27" s="688"/>
      <c r="N27" s="69"/>
      <c r="O27" s="697">
        <f>設計審査申請書!O34</f>
        <v>0</v>
      </c>
      <c r="P27" s="697"/>
      <c r="Q27" s="509" t="s">
        <v>88</v>
      </c>
      <c r="R27" s="509"/>
      <c r="S27" s="699">
        <f>設計審査申請書!S34</f>
        <v>20</v>
      </c>
      <c r="T27" s="699"/>
      <c r="U27" s="509" t="s">
        <v>26</v>
      </c>
      <c r="V27" s="69"/>
      <c r="W27" s="699">
        <f>設計審査申請書!W34</f>
        <v>1</v>
      </c>
      <c r="X27" s="699"/>
      <c r="Y27" s="509" t="s">
        <v>29</v>
      </c>
      <c r="Z27" s="69"/>
      <c r="AA27" s="581" t="s">
        <v>89</v>
      </c>
      <c r="AB27" s="509"/>
      <c r="AC27" s="609"/>
      <c r="AD27" s="69"/>
      <c r="AE27" s="702">
        <f>設計審査申請書!AE34</f>
        <v>0</v>
      </c>
      <c r="AF27" s="702"/>
      <c r="AG27" s="702"/>
      <c r="AH27" s="702"/>
      <c r="AI27" s="69"/>
      <c r="AJ27" s="69"/>
      <c r="AK27" s="69"/>
      <c r="AL27" s="509" t="s">
        <v>31</v>
      </c>
      <c r="AM27" s="609"/>
      <c r="AN27" s="69"/>
    </row>
    <row r="28" spans="2:40" ht="16.5" customHeight="1">
      <c r="B28" s="69"/>
      <c r="C28" s="686"/>
      <c r="D28" s="687"/>
      <c r="E28" s="687"/>
      <c r="F28" s="687"/>
      <c r="G28" s="687"/>
      <c r="H28" s="687"/>
      <c r="I28" s="687"/>
      <c r="J28" s="687"/>
      <c r="K28" s="687"/>
      <c r="L28" s="687"/>
      <c r="M28" s="689"/>
      <c r="N28" s="70"/>
      <c r="O28" s="698"/>
      <c r="P28" s="698"/>
      <c r="Q28" s="513"/>
      <c r="R28" s="513"/>
      <c r="S28" s="698"/>
      <c r="T28" s="698"/>
      <c r="U28" s="513"/>
      <c r="V28" s="70"/>
      <c r="W28" s="698"/>
      <c r="X28" s="698"/>
      <c r="Y28" s="513"/>
      <c r="Z28" s="70"/>
      <c r="AA28" s="610"/>
      <c r="AB28" s="513"/>
      <c r="AC28" s="611"/>
      <c r="AD28" s="70"/>
      <c r="AE28" s="703"/>
      <c r="AF28" s="703"/>
      <c r="AG28" s="703"/>
      <c r="AH28" s="703"/>
      <c r="AI28" s="70"/>
      <c r="AJ28" s="70"/>
      <c r="AK28" s="70"/>
      <c r="AL28" s="513"/>
      <c r="AM28" s="611"/>
      <c r="AN28" s="69"/>
    </row>
    <row r="29" spans="2:40" ht="16.5" customHeight="1">
      <c r="B29" s="69"/>
      <c r="C29" s="684" t="s">
        <v>90</v>
      </c>
      <c r="D29" s="685"/>
      <c r="E29" s="685"/>
      <c r="F29" s="685"/>
      <c r="G29" s="685"/>
      <c r="H29" s="685"/>
      <c r="I29" s="685"/>
      <c r="J29" s="685"/>
      <c r="K29" s="685"/>
      <c r="L29" s="685"/>
      <c r="M29" s="688"/>
      <c r="N29" s="69"/>
      <c r="O29" s="69"/>
      <c r="P29" s="69"/>
      <c r="Q29" s="69"/>
      <c r="R29" s="69"/>
      <c r="S29" s="69"/>
      <c r="T29" s="69"/>
      <c r="U29" s="69"/>
      <c r="V29" s="69"/>
      <c r="W29" s="69"/>
      <c r="X29" s="69"/>
      <c r="Y29" s="710">
        <f>設計審査申請書!Y36</f>
        <v>7</v>
      </c>
      <c r="Z29" s="710"/>
      <c r="AA29" s="710"/>
      <c r="AB29" s="710"/>
      <c r="AC29" s="710"/>
      <c r="AD29" s="710"/>
      <c r="AE29" s="69"/>
      <c r="AF29" s="509" t="s">
        <v>33</v>
      </c>
      <c r="AG29" s="69"/>
      <c r="AH29" s="69"/>
      <c r="AI29" s="69"/>
      <c r="AJ29" s="69"/>
      <c r="AK29" s="69"/>
      <c r="AL29" s="69"/>
      <c r="AM29" s="74"/>
      <c r="AN29" s="69"/>
    </row>
    <row r="30" spans="2:40" ht="16.5" customHeight="1">
      <c r="B30" s="69"/>
      <c r="C30" s="686"/>
      <c r="D30" s="687"/>
      <c r="E30" s="687"/>
      <c r="F30" s="687"/>
      <c r="G30" s="687"/>
      <c r="H30" s="687"/>
      <c r="I30" s="687"/>
      <c r="J30" s="687"/>
      <c r="K30" s="687"/>
      <c r="L30" s="687"/>
      <c r="M30" s="689"/>
      <c r="N30" s="70"/>
      <c r="O30" s="70"/>
      <c r="P30" s="70"/>
      <c r="Q30" s="70"/>
      <c r="R30" s="70"/>
      <c r="S30" s="70"/>
      <c r="T30" s="70"/>
      <c r="U30" s="70"/>
      <c r="V30" s="70"/>
      <c r="W30" s="70"/>
      <c r="X30" s="70"/>
      <c r="Y30" s="703"/>
      <c r="Z30" s="703"/>
      <c r="AA30" s="703"/>
      <c r="AB30" s="703"/>
      <c r="AC30" s="703"/>
      <c r="AD30" s="703"/>
      <c r="AE30" s="70"/>
      <c r="AF30" s="513"/>
      <c r="AG30" s="70"/>
      <c r="AH30" s="70"/>
      <c r="AI30" s="70"/>
      <c r="AJ30" s="70"/>
      <c r="AK30" s="70"/>
      <c r="AL30" s="70"/>
      <c r="AM30" s="72"/>
      <c r="AN30" s="69"/>
    </row>
    <row r="31" spans="2:40" ht="16.5" customHeight="1">
      <c r="B31" s="69"/>
      <c r="C31" s="684" t="s">
        <v>91</v>
      </c>
      <c r="D31" s="685"/>
      <c r="E31" s="685"/>
      <c r="F31" s="685"/>
      <c r="G31" s="685"/>
      <c r="H31" s="685"/>
      <c r="I31" s="685"/>
      <c r="J31" s="685"/>
      <c r="K31" s="685"/>
      <c r="L31" s="685"/>
      <c r="M31" s="688"/>
      <c r="N31" s="69"/>
      <c r="O31" s="69"/>
      <c r="P31" s="69"/>
      <c r="Q31" s="69"/>
      <c r="R31" s="69"/>
      <c r="S31" s="69"/>
      <c r="T31" s="69"/>
      <c r="U31" s="69"/>
      <c r="V31" s="69"/>
      <c r="W31" s="708">
        <f>設計審査申請書!W38</f>
        <v>450000</v>
      </c>
      <c r="X31" s="708"/>
      <c r="Y31" s="708"/>
      <c r="Z31" s="708"/>
      <c r="AA31" s="708"/>
      <c r="AB31" s="708"/>
      <c r="AC31" s="708"/>
      <c r="AD31" s="708"/>
      <c r="AE31" s="69"/>
      <c r="AF31" s="707" t="s">
        <v>40</v>
      </c>
      <c r="AG31" s="69"/>
      <c r="AH31" s="69"/>
      <c r="AI31" s="69"/>
      <c r="AJ31" s="69"/>
      <c r="AK31" s="69"/>
      <c r="AL31" s="69"/>
      <c r="AM31" s="74"/>
      <c r="AN31" s="69"/>
    </row>
    <row r="32" spans="2:40" ht="16.5" customHeight="1">
      <c r="B32" s="69"/>
      <c r="C32" s="686"/>
      <c r="D32" s="687"/>
      <c r="E32" s="687"/>
      <c r="F32" s="687"/>
      <c r="G32" s="687"/>
      <c r="H32" s="687"/>
      <c r="I32" s="687"/>
      <c r="J32" s="687"/>
      <c r="K32" s="687"/>
      <c r="L32" s="687"/>
      <c r="M32" s="689"/>
      <c r="N32" s="80"/>
      <c r="O32" s="80"/>
      <c r="P32" s="80"/>
      <c r="Q32" s="80"/>
      <c r="R32" s="80"/>
      <c r="S32" s="80"/>
      <c r="T32" s="80"/>
      <c r="U32" s="80"/>
      <c r="V32" s="80"/>
      <c r="W32" s="709"/>
      <c r="X32" s="709"/>
      <c r="Y32" s="709"/>
      <c r="Z32" s="709"/>
      <c r="AA32" s="709"/>
      <c r="AB32" s="709"/>
      <c r="AC32" s="709"/>
      <c r="AD32" s="709"/>
      <c r="AE32" s="80"/>
      <c r="AF32" s="607"/>
      <c r="AG32" s="80"/>
      <c r="AH32" s="80"/>
      <c r="AI32" s="80"/>
      <c r="AJ32" s="80"/>
      <c r="AK32" s="80"/>
      <c r="AL32" s="80"/>
      <c r="AM32" s="74"/>
      <c r="AN32" s="69"/>
    </row>
    <row r="33" spans="2:40" ht="16.5" customHeight="1">
      <c r="B33" s="69"/>
      <c r="C33" s="684" t="s">
        <v>92</v>
      </c>
      <c r="D33" s="685"/>
      <c r="E33" s="685"/>
      <c r="F33" s="685"/>
      <c r="G33" s="685"/>
      <c r="H33" s="685"/>
      <c r="I33" s="685"/>
      <c r="J33" s="685"/>
      <c r="K33" s="685"/>
      <c r="L33" s="685"/>
      <c r="M33" s="685"/>
      <c r="N33" s="81"/>
      <c r="O33" s="509" t="str">
        <f>設計審査申請書!O40</f>
        <v>新設</v>
      </c>
      <c r="P33" s="509"/>
      <c r="Q33" s="509"/>
      <c r="R33" s="509"/>
      <c r="S33" s="77"/>
      <c r="T33" s="509" t="s">
        <v>93</v>
      </c>
      <c r="U33" s="509"/>
      <c r="V33" s="77"/>
      <c r="W33" s="77"/>
      <c r="X33" s="77"/>
      <c r="Y33" s="77"/>
      <c r="Z33" s="509" t="s">
        <v>55</v>
      </c>
      <c r="AA33" s="77"/>
      <c r="AB33" s="77"/>
      <c r="AC33" s="77"/>
      <c r="AD33" s="77"/>
      <c r="AE33" s="77"/>
      <c r="AF33" s="509" t="s">
        <v>56</v>
      </c>
      <c r="AG33" s="77"/>
      <c r="AH33" s="77"/>
      <c r="AI33" s="77"/>
      <c r="AJ33" s="77"/>
      <c r="AK33" s="77"/>
      <c r="AL33" s="77"/>
      <c r="AM33" s="78"/>
      <c r="AN33" s="69"/>
    </row>
    <row r="34" spans="2:40" ht="16.5" customHeight="1">
      <c r="B34" s="69"/>
      <c r="C34" s="686"/>
      <c r="D34" s="687"/>
      <c r="E34" s="687"/>
      <c r="F34" s="687"/>
      <c r="G34" s="687"/>
      <c r="H34" s="687"/>
      <c r="I34" s="687"/>
      <c r="J34" s="687"/>
      <c r="K34" s="687"/>
      <c r="L34" s="687"/>
      <c r="M34" s="687"/>
      <c r="N34" s="71"/>
      <c r="O34" s="583"/>
      <c r="P34" s="583"/>
      <c r="Q34" s="583"/>
      <c r="R34" s="583"/>
      <c r="S34" s="70"/>
      <c r="T34" s="583"/>
      <c r="U34" s="583"/>
      <c r="V34" s="70"/>
      <c r="W34" s="70"/>
      <c r="X34" s="70"/>
      <c r="Y34" s="70"/>
      <c r="Z34" s="583"/>
      <c r="AA34" s="70"/>
      <c r="AB34" s="70"/>
      <c r="AC34" s="70"/>
      <c r="AD34" s="70"/>
      <c r="AE34" s="70"/>
      <c r="AF34" s="583"/>
      <c r="AG34" s="70"/>
      <c r="AH34" s="70"/>
      <c r="AI34" s="70"/>
      <c r="AJ34" s="70"/>
      <c r="AK34" s="70"/>
      <c r="AL34" s="70"/>
      <c r="AM34" s="72"/>
      <c r="AN34" s="69"/>
    </row>
    <row r="35" spans="2:40" ht="16.5" customHeight="1">
      <c r="B35" s="69"/>
      <c r="C35" s="684" t="s">
        <v>94</v>
      </c>
      <c r="D35" s="685"/>
      <c r="E35" s="685"/>
      <c r="F35" s="685"/>
      <c r="G35" s="685"/>
      <c r="H35" s="685"/>
      <c r="I35" s="685"/>
      <c r="J35" s="685"/>
      <c r="K35" s="685"/>
      <c r="L35" s="685"/>
      <c r="M35" s="688"/>
      <c r="N35" s="69"/>
      <c r="O35" s="69"/>
      <c r="P35" s="69"/>
      <c r="Q35" s="69"/>
      <c r="R35" s="69"/>
      <c r="S35" s="607" t="str">
        <f ca="1">TEXT(NOW(),"ggg")</f>
        <v>平成</v>
      </c>
      <c r="T35" s="607"/>
      <c r="U35" s="69"/>
      <c r="V35" s="69"/>
      <c r="W35" s="69"/>
      <c r="X35" s="607" t="s">
        <v>50</v>
      </c>
      <c r="Y35" s="69"/>
      <c r="Z35" s="69"/>
      <c r="AA35" s="69"/>
      <c r="AB35" s="607" t="s">
        <v>59</v>
      </c>
      <c r="AC35" s="69"/>
      <c r="AD35" s="69"/>
      <c r="AE35" s="69"/>
      <c r="AF35" s="607" t="s">
        <v>60</v>
      </c>
      <c r="AG35" s="69"/>
      <c r="AH35" s="69"/>
      <c r="AI35" s="69"/>
      <c r="AJ35" s="69"/>
      <c r="AK35" s="69"/>
      <c r="AL35" s="69"/>
      <c r="AM35" s="74"/>
      <c r="AN35" s="69"/>
    </row>
    <row r="36" spans="2:40" ht="16.5" customHeight="1">
      <c r="B36" s="69"/>
      <c r="C36" s="704"/>
      <c r="D36" s="705"/>
      <c r="E36" s="705"/>
      <c r="F36" s="705"/>
      <c r="G36" s="705"/>
      <c r="H36" s="705"/>
      <c r="I36" s="705"/>
      <c r="J36" s="705"/>
      <c r="K36" s="705"/>
      <c r="L36" s="705"/>
      <c r="M36" s="706"/>
      <c r="N36" s="70"/>
      <c r="O36" s="70"/>
      <c r="P36" s="70"/>
      <c r="Q36" s="70"/>
      <c r="R36" s="69"/>
      <c r="S36" s="513"/>
      <c r="T36" s="513"/>
      <c r="U36" s="69"/>
      <c r="V36" s="69"/>
      <c r="W36" s="69"/>
      <c r="X36" s="513"/>
      <c r="Y36" s="69"/>
      <c r="Z36" s="69"/>
      <c r="AA36" s="69"/>
      <c r="AB36" s="513"/>
      <c r="AC36" s="69"/>
      <c r="AD36" s="69"/>
      <c r="AE36" s="69"/>
      <c r="AF36" s="513"/>
      <c r="AG36" s="70"/>
      <c r="AH36" s="70"/>
      <c r="AI36" s="70"/>
      <c r="AJ36" s="70"/>
      <c r="AK36" s="70"/>
      <c r="AL36" s="70"/>
      <c r="AM36" s="72"/>
      <c r="AN36" s="69"/>
    </row>
    <row r="37" spans="2:40">
      <c r="B37" s="69"/>
      <c r="C37" s="73"/>
      <c r="D37" s="69"/>
      <c r="E37" s="69"/>
      <c r="F37" s="69"/>
      <c r="G37" s="69"/>
      <c r="H37" s="69"/>
      <c r="I37" s="69"/>
      <c r="J37" s="69"/>
      <c r="K37" s="69"/>
      <c r="L37" s="69"/>
      <c r="M37" s="69"/>
      <c r="N37" s="69"/>
      <c r="O37" s="69"/>
      <c r="P37" s="69"/>
      <c r="Q37" s="69"/>
      <c r="R37" s="77"/>
      <c r="S37" s="69"/>
      <c r="T37" s="69"/>
      <c r="U37" s="77"/>
      <c r="V37" s="77"/>
      <c r="W37" s="77"/>
      <c r="X37" s="69"/>
      <c r="Y37" s="77"/>
      <c r="Z37" s="77"/>
      <c r="AA37" s="77"/>
      <c r="AB37" s="69"/>
      <c r="AC37" s="77"/>
      <c r="AD37" s="77"/>
      <c r="AE37" s="77"/>
      <c r="AF37" s="69"/>
      <c r="AG37" s="69"/>
      <c r="AH37" s="69"/>
      <c r="AI37" s="69"/>
      <c r="AJ37" s="69"/>
      <c r="AK37" s="69"/>
      <c r="AL37" s="69"/>
      <c r="AM37" s="74"/>
      <c r="AN37" s="69"/>
    </row>
    <row r="38" spans="2:40">
      <c r="B38" s="69"/>
      <c r="C38" s="73"/>
      <c r="D38" s="70" t="s">
        <v>95</v>
      </c>
      <c r="E38" s="70"/>
      <c r="F38" s="70"/>
      <c r="G38" s="70"/>
      <c r="H38" s="70"/>
      <c r="I38" s="69"/>
      <c r="J38" s="69" t="s">
        <v>96</v>
      </c>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74"/>
      <c r="AN38" s="69"/>
    </row>
    <row r="39" spans="2:40">
      <c r="B39" s="69"/>
      <c r="C39" s="73"/>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74"/>
      <c r="AN39" s="69"/>
    </row>
    <row r="40" spans="2:40">
      <c r="B40" s="69"/>
      <c r="C40" s="73"/>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74"/>
      <c r="AN40" s="69"/>
    </row>
    <row r="41" spans="2:40">
      <c r="B41" s="69"/>
      <c r="C41" s="73"/>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74"/>
      <c r="AN41" s="69"/>
    </row>
    <row r="42" spans="2:40">
      <c r="B42" s="69"/>
      <c r="C42" s="73"/>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74"/>
      <c r="AN42" s="69"/>
    </row>
    <row r="43" spans="2:40">
      <c r="B43" s="69"/>
      <c r="C43" s="73"/>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74"/>
      <c r="AN43" s="69"/>
    </row>
    <row r="44" spans="2:40">
      <c r="B44" s="69"/>
      <c r="C44" s="73"/>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74"/>
      <c r="AN44" s="69"/>
    </row>
    <row r="45" spans="2:40">
      <c r="B45" s="69"/>
      <c r="C45" s="73"/>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74"/>
      <c r="AN45" s="69"/>
    </row>
    <row r="46" spans="2:40">
      <c r="B46" s="69"/>
      <c r="C46" s="73"/>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74"/>
      <c r="AN46" s="69"/>
    </row>
    <row r="47" spans="2:40">
      <c r="B47" s="69"/>
      <c r="C47" s="73"/>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74"/>
      <c r="AN47" s="69"/>
    </row>
    <row r="48" spans="2:40">
      <c r="B48" s="69"/>
      <c r="C48" s="73"/>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74"/>
      <c r="AN48" s="69"/>
    </row>
    <row r="49" spans="2:40">
      <c r="B49" s="69"/>
      <c r="C49" s="73"/>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74"/>
      <c r="AN49" s="69"/>
    </row>
    <row r="50" spans="2:40">
      <c r="B50" s="69"/>
      <c r="C50" s="73"/>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74"/>
      <c r="AN50" s="69"/>
    </row>
    <row r="51" spans="2:40">
      <c r="B51" s="69"/>
      <c r="C51" s="73"/>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74"/>
      <c r="AN51" s="69"/>
    </row>
    <row r="52" spans="2:40">
      <c r="B52" s="69"/>
      <c r="C52" s="71"/>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2"/>
      <c r="AN52" s="69"/>
    </row>
    <row r="53" spans="2:40">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sheetData>
  <sheetProtection password="D805" sheet="1" objects="1" scenarios="1"/>
  <mergeCells count="62">
    <mergeCell ref="C29:M30"/>
    <mergeCell ref="C33:M34"/>
    <mergeCell ref="T33:U34"/>
    <mergeCell ref="Z33:Z34"/>
    <mergeCell ref="AF33:AF34"/>
    <mergeCell ref="C31:M32"/>
    <mergeCell ref="AF31:AF32"/>
    <mergeCell ref="W31:AD32"/>
    <mergeCell ref="AF29:AF30"/>
    <mergeCell ref="Y29:AD30"/>
    <mergeCell ref="O33:R34"/>
    <mergeCell ref="AF35:AF36"/>
    <mergeCell ref="C35:M36"/>
    <mergeCell ref="S35:T36"/>
    <mergeCell ref="X35:X36"/>
    <mergeCell ref="AB35:AB36"/>
    <mergeCell ref="AL27:AM28"/>
    <mergeCell ref="O27:P28"/>
    <mergeCell ref="S27:T28"/>
    <mergeCell ref="N25:P26"/>
    <mergeCell ref="AA25:AC26"/>
    <mergeCell ref="W27:X28"/>
    <mergeCell ref="AL25:AM26"/>
    <mergeCell ref="Y27:Y28"/>
    <mergeCell ref="U27:U28"/>
    <mergeCell ref="AE27:AH28"/>
    <mergeCell ref="AE25:AH26"/>
    <mergeCell ref="X19:AI20"/>
    <mergeCell ref="S21:AF22"/>
    <mergeCell ref="O23:O24"/>
    <mergeCell ref="AH23:AK24"/>
    <mergeCell ref="AA9:AJ9"/>
    <mergeCell ref="Q19:T20"/>
    <mergeCell ref="AG23:AG24"/>
    <mergeCell ref="O17:O18"/>
    <mergeCell ref="P23:S24"/>
    <mergeCell ref="C25:M26"/>
    <mergeCell ref="AA23:AA24"/>
    <mergeCell ref="AA27:AC28"/>
    <mergeCell ref="R25:W26"/>
    <mergeCell ref="U23:U24"/>
    <mergeCell ref="C23:M24"/>
    <mergeCell ref="C27:M28"/>
    <mergeCell ref="Q27:R28"/>
    <mergeCell ref="V23:Y24"/>
    <mergeCell ref="AB23:AE24"/>
    <mergeCell ref="AG3:AM3"/>
    <mergeCell ref="C21:M22"/>
    <mergeCell ref="C13:M14"/>
    <mergeCell ref="C15:M16"/>
    <mergeCell ref="O13:AL14"/>
    <mergeCell ref="O15:AL16"/>
    <mergeCell ref="AL17:AL18"/>
    <mergeCell ref="C19:M20"/>
    <mergeCell ref="O19:O20"/>
    <mergeCell ref="V19:V20"/>
    <mergeCell ref="C17:M18"/>
    <mergeCell ref="AL19:AL20"/>
    <mergeCell ref="V17:V18"/>
    <mergeCell ref="Q17:T18"/>
    <mergeCell ref="X17:AI18"/>
    <mergeCell ref="O4:AA4"/>
  </mergeCells>
  <phoneticPr fontId="3"/>
  <pageMargins left="1.1811023622047245" right="0.59055118110236227" top="1.1811023622047245"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V38"/>
  <sheetViews>
    <sheetView showGridLines="0" showRowColHeaders="0" workbookViewId="0">
      <selection activeCell="AR24" sqref="AR24"/>
    </sheetView>
  </sheetViews>
  <sheetFormatPr defaultRowHeight="13.5"/>
  <cols>
    <col min="1" max="40" width="2.25" style="46" customWidth="1"/>
    <col min="41" max="44" width="9" style="46"/>
    <col min="45" max="45" width="11" style="46" hidden="1" customWidth="1"/>
    <col min="46" max="46" width="9" style="46" hidden="1" customWidth="1"/>
    <col min="47" max="16384" width="9" style="46"/>
  </cols>
  <sheetData>
    <row r="2" spans="2: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S2" s="183" t="s">
        <v>108</v>
      </c>
      <c r="AT2" s="183" t="b">
        <f>分岐工事</f>
        <v>1</v>
      </c>
    </row>
    <row r="3" spans="2:46">
      <c r="B3" s="47"/>
      <c r="C3" s="97" t="s">
        <v>424</v>
      </c>
      <c r="D3" s="56"/>
      <c r="E3" s="56"/>
      <c r="F3" s="56"/>
      <c r="G3" s="56"/>
      <c r="H3" s="56"/>
      <c r="I3" s="56"/>
      <c r="J3" s="56"/>
      <c r="K3" s="56"/>
      <c r="L3" s="56"/>
      <c r="M3" s="47"/>
      <c r="N3" s="47"/>
      <c r="O3" s="47"/>
      <c r="P3" s="47"/>
      <c r="Q3" s="47"/>
      <c r="R3" s="47"/>
      <c r="S3" s="47"/>
      <c r="T3" s="47"/>
      <c r="U3" s="47"/>
      <c r="V3" s="47"/>
      <c r="W3" s="47"/>
      <c r="X3" s="47"/>
      <c r="Y3" s="47"/>
      <c r="Z3" s="47"/>
      <c r="AA3" s="47"/>
      <c r="AB3" s="47"/>
      <c r="AC3" s="47"/>
      <c r="AD3" s="47"/>
      <c r="AE3" s="47"/>
      <c r="AF3" s="47"/>
      <c r="AG3" s="638" t="str">
        <f>Ver&amp;"-"&amp;SN</f>
        <v>H29/4/1版-ji7lvz</v>
      </c>
      <c r="AH3" s="638"/>
      <c r="AI3" s="638"/>
      <c r="AJ3" s="638"/>
      <c r="AK3" s="638"/>
      <c r="AL3" s="638"/>
      <c r="AM3" s="47"/>
      <c r="AN3" s="47"/>
      <c r="AS3" s="183" t="s">
        <v>286</v>
      </c>
      <c r="AT3" s="183" t="b">
        <f>ﾒｰﾀ工事</f>
        <v>1</v>
      </c>
    </row>
    <row r="4" spans="2:46" ht="14.25">
      <c r="B4" s="47"/>
      <c r="C4" s="47"/>
      <c r="D4" s="47"/>
      <c r="E4" s="47"/>
      <c r="F4" s="47"/>
      <c r="G4" s="47"/>
      <c r="H4" s="47"/>
      <c r="I4" s="47"/>
      <c r="J4" s="47"/>
      <c r="K4" s="47"/>
      <c r="L4" s="47"/>
      <c r="M4" s="47"/>
      <c r="N4" s="648" t="s">
        <v>426</v>
      </c>
      <c r="O4" s="648"/>
      <c r="P4" s="648"/>
      <c r="Q4" s="648"/>
      <c r="R4" s="648"/>
      <c r="S4" s="648"/>
      <c r="T4" s="648"/>
      <c r="U4" s="648"/>
      <c r="V4" s="648"/>
      <c r="W4" s="648"/>
      <c r="X4" s="648"/>
      <c r="Y4" s="648"/>
      <c r="Z4" s="648"/>
      <c r="AA4" s="47"/>
      <c r="AB4" s="47"/>
      <c r="AC4" s="47"/>
      <c r="AD4" s="47"/>
      <c r="AE4" s="47"/>
      <c r="AF4" s="47"/>
      <c r="AG4" s="47"/>
      <c r="AH4" s="47"/>
      <c r="AI4" s="47"/>
      <c r="AJ4" s="47"/>
      <c r="AK4" s="47"/>
      <c r="AL4" s="47"/>
      <c r="AM4" s="47"/>
      <c r="AN4" s="47"/>
      <c r="AS4" s="183" t="s">
        <v>299</v>
      </c>
      <c r="AT4" s="183" t="b">
        <f>入力ｼｰﾄ!AL63</f>
        <v>1</v>
      </c>
    </row>
    <row r="5" spans="2:46">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S5" s="183" t="s">
        <v>104</v>
      </c>
      <c r="AT5" s="183" t="b">
        <f>PP管</f>
        <v>1</v>
      </c>
    </row>
    <row r="6" spans="2:46">
      <c r="B6" s="47"/>
      <c r="C6" s="527" t="s">
        <v>83</v>
      </c>
      <c r="D6" s="498"/>
      <c r="E6" s="498"/>
      <c r="F6" s="498"/>
      <c r="G6" s="498"/>
      <c r="H6" s="498"/>
      <c r="I6" s="498"/>
      <c r="J6" s="498"/>
      <c r="K6" s="498"/>
      <c r="L6" s="498"/>
      <c r="M6" s="577"/>
      <c r="N6" s="246"/>
      <c r="O6" s="652" t="str">
        <f>設計審査申請書!O20</f>
        <v>一関市竹山町7番2号</v>
      </c>
      <c r="P6" s="652"/>
      <c r="Q6" s="652"/>
      <c r="R6" s="652"/>
      <c r="S6" s="652"/>
      <c r="T6" s="652"/>
      <c r="U6" s="652"/>
      <c r="V6" s="652"/>
      <c r="W6" s="652"/>
      <c r="X6" s="652"/>
      <c r="Y6" s="652"/>
      <c r="Z6" s="652"/>
      <c r="AA6" s="652"/>
      <c r="AB6" s="652"/>
      <c r="AC6" s="652"/>
      <c r="AD6" s="652"/>
      <c r="AE6" s="652"/>
      <c r="AF6" s="652"/>
      <c r="AG6" s="652"/>
      <c r="AH6" s="652"/>
      <c r="AI6" s="652"/>
      <c r="AJ6" s="652"/>
      <c r="AK6" s="652"/>
      <c r="AL6" s="652"/>
      <c r="AM6" s="322"/>
      <c r="AN6" s="47"/>
      <c r="AP6" s="82"/>
      <c r="AS6" s="183" t="s">
        <v>169</v>
      </c>
      <c r="AT6" s="183" t="b">
        <f>入力ｼｰﾄ!AJ65</f>
        <v>1</v>
      </c>
    </row>
    <row r="7" spans="2:46">
      <c r="B7" s="47"/>
      <c r="C7" s="500"/>
      <c r="D7" s="501"/>
      <c r="E7" s="501"/>
      <c r="F7" s="501"/>
      <c r="G7" s="501"/>
      <c r="H7" s="501"/>
      <c r="I7" s="501"/>
      <c r="J7" s="501"/>
      <c r="K7" s="501"/>
      <c r="L7" s="501"/>
      <c r="M7" s="726"/>
      <c r="N7" s="247"/>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324"/>
      <c r="AN7" s="47"/>
      <c r="AS7" s="183" t="s">
        <v>105</v>
      </c>
      <c r="AT7" s="183" t="b">
        <f>XPEP管</f>
        <v>1</v>
      </c>
    </row>
    <row r="8" spans="2:46">
      <c r="B8" s="47"/>
      <c r="C8" s="105"/>
      <c r="D8" s="521" t="s">
        <v>84</v>
      </c>
      <c r="E8" s="521"/>
      <c r="F8" s="521"/>
      <c r="G8" s="521"/>
      <c r="H8" s="521"/>
      <c r="I8" s="521"/>
      <c r="J8" s="521"/>
      <c r="K8" s="521"/>
      <c r="L8" s="521"/>
      <c r="M8" s="351"/>
      <c r="N8" s="246"/>
      <c r="O8" s="652" t="str">
        <f>設計審査申請書!O22</f>
        <v>一 関　太 郎</v>
      </c>
      <c r="P8" s="652"/>
      <c r="Q8" s="652"/>
      <c r="R8" s="652"/>
      <c r="S8" s="652"/>
      <c r="T8" s="652"/>
      <c r="U8" s="652"/>
      <c r="V8" s="652"/>
      <c r="W8" s="652"/>
      <c r="X8" s="652"/>
      <c r="Y8" s="652"/>
      <c r="Z8" s="652"/>
      <c r="AA8" s="652"/>
      <c r="AB8" s="652"/>
      <c r="AC8" s="652"/>
      <c r="AD8" s="652"/>
      <c r="AE8" s="652"/>
      <c r="AF8" s="652"/>
      <c r="AG8" s="652"/>
      <c r="AH8" s="652"/>
      <c r="AI8" s="652"/>
      <c r="AJ8" s="652"/>
      <c r="AK8" s="652"/>
      <c r="AL8" s="652"/>
      <c r="AM8" s="325"/>
      <c r="AN8" s="47"/>
      <c r="AS8" s="183" t="s">
        <v>106</v>
      </c>
      <c r="AT8" s="183" t="b">
        <f>入力ｼｰﾄ!AJ68</f>
        <v>1</v>
      </c>
    </row>
    <row r="9" spans="2:46">
      <c r="B9" s="47"/>
      <c r="C9" s="323"/>
      <c r="D9" s="523"/>
      <c r="E9" s="523"/>
      <c r="F9" s="523"/>
      <c r="G9" s="523"/>
      <c r="H9" s="523"/>
      <c r="I9" s="523"/>
      <c r="J9" s="523"/>
      <c r="K9" s="523"/>
      <c r="L9" s="523"/>
      <c r="M9" s="352"/>
      <c r="N9" s="247"/>
      <c r="O9" s="653"/>
      <c r="P9" s="653"/>
      <c r="Q9" s="653"/>
      <c r="R9" s="653"/>
      <c r="S9" s="653"/>
      <c r="T9" s="653"/>
      <c r="U9" s="653"/>
      <c r="V9" s="653"/>
      <c r="W9" s="653"/>
      <c r="X9" s="653"/>
      <c r="Y9" s="653"/>
      <c r="Z9" s="653"/>
      <c r="AA9" s="653"/>
      <c r="AB9" s="653"/>
      <c r="AC9" s="653"/>
      <c r="AD9" s="653"/>
      <c r="AE9" s="653"/>
      <c r="AF9" s="653"/>
      <c r="AG9" s="653"/>
      <c r="AH9" s="653"/>
      <c r="AI9" s="653"/>
      <c r="AJ9" s="653"/>
      <c r="AK9" s="653"/>
      <c r="AL9" s="653"/>
      <c r="AM9" s="324"/>
      <c r="AN9" s="47"/>
      <c r="AS9" s="183" t="s">
        <v>160</v>
      </c>
      <c r="AT9" s="183" t="b">
        <f>入力ｼｰﾄ!AJ69</f>
        <v>1</v>
      </c>
    </row>
    <row r="10" spans="2:46">
      <c r="B10" s="47"/>
      <c r="C10" s="334"/>
      <c r="D10" s="521" t="s">
        <v>92</v>
      </c>
      <c r="E10" s="521"/>
      <c r="F10" s="521"/>
      <c r="G10" s="521"/>
      <c r="H10" s="521"/>
      <c r="I10" s="521"/>
      <c r="J10" s="521"/>
      <c r="K10" s="521"/>
      <c r="L10" s="521"/>
      <c r="M10" s="104"/>
      <c r="N10" s="103"/>
      <c r="O10" s="498" t="str">
        <f>設計審査申請書!O40</f>
        <v>新設</v>
      </c>
      <c r="P10" s="498"/>
      <c r="Q10" s="498"/>
      <c r="R10" s="498"/>
      <c r="S10" s="102"/>
      <c r="T10" s="498" t="s">
        <v>93</v>
      </c>
      <c r="U10" s="498"/>
      <c r="V10" s="102"/>
      <c r="W10" s="102"/>
      <c r="X10" s="498" t="s">
        <v>55</v>
      </c>
      <c r="Y10" s="102"/>
      <c r="Z10" s="664">
        <f>設計審査申請書!AA40</f>
        <v>0</v>
      </c>
      <c r="AA10" s="664"/>
      <c r="AB10" s="664"/>
      <c r="AC10" s="664"/>
      <c r="AD10" s="102"/>
      <c r="AE10" s="498" t="s">
        <v>56</v>
      </c>
      <c r="AF10" s="102"/>
      <c r="AG10" s="102"/>
      <c r="AH10" s="102"/>
      <c r="AI10" s="102"/>
      <c r="AJ10" s="102"/>
      <c r="AK10" s="102"/>
      <c r="AL10" s="102"/>
      <c r="AM10" s="325"/>
      <c r="AN10" s="47"/>
      <c r="AP10" s="82"/>
      <c r="AS10" s="183" t="s">
        <v>287</v>
      </c>
      <c r="AT10" s="183" t="b">
        <f>入力ｼｰﾄ!AJ70</f>
        <v>1</v>
      </c>
    </row>
    <row r="11" spans="2:46">
      <c r="B11" s="47"/>
      <c r="C11" s="323"/>
      <c r="D11" s="523"/>
      <c r="E11" s="523"/>
      <c r="F11" s="523"/>
      <c r="G11" s="523"/>
      <c r="H11" s="523"/>
      <c r="I11" s="523"/>
      <c r="J11" s="523"/>
      <c r="K11" s="523"/>
      <c r="L11" s="523"/>
      <c r="M11" s="353"/>
      <c r="N11" s="341"/>
      <c r="O11" s="501"/>
      <c r="P11" s="501"/>
      <c r="Q11" s="501"/>
      <c r="R11" s="501"/>
      <c r="S11" s="326"/>
      <c r="T11" s="529"/>
      <c r="U11" s="529"/>
      <c r="V11" s="326"/>
      <c r="W11" s="326"/>
      <c r="X11" s="529"/>
      <c r="Y11" s="326"/>
      <c r="Z11" s="663"/>
      <c r="AA11" s="663"/>
      <c r="AB11" s="663"/>
      <c r="AC11" s="663"/>
      <c r="AD11" s="326"/>
      <c r="AE11" s="529"/>
      <c r="AF11" s="326"/>
      <c r="AG11" s="326"/>
      <c r="AH11" s="326"/>
      <c r="AI11" s="326"/>
      <c r="AJ11" s="326"/>
      <c r="AK11" s="326"/>
      <c r="AL11" s="326"/>
      <c r="AM11" s="324"/>
      <c r="AN11" s="47"/>
      <c r="AS11" s="183" t="s">
        <v>107</v>
      </c>
      <c r="AT11" s="183" t="b">
        <f>入力ｼｰﾄ!AK67</f>
        <v>1</v>
      </c>
    </row>
    <row r="12" spans="2:46">
      <c r="B12" s="47"/>
      <c r="C12" s="728" t="s">
        <v>361</v>
      </c>
      <c r="D12" s="729"/>
      <c r="E12" s="729"/>
      <c r="F12" s="729"/>
      <c r="G12" s="729"/>
      <c r="H12" s="729"/>
      <c r="I12" s="729"/>
      <c r="J12" s="729"/>
      <c r="K12" s="729"/>
      <c r="L12" s="729"/>
      <c r="M12" s="730"/>
      <c r="N12" s="321"/>
      <c r="O12" s="531" t="s">
        <v>351</v>
      </c>
      <c r="P12" s="103"/>
      <c r="Q12" s="650" t="str">
        <f>設計審査申請書!Q24</f>
        <v>0001</v>
      </c>
      <c r="R12" s="650"/>
      <c r="S12" s="650"/>
      <c r="T12" s="650"/>
      <c r="U12" s="354"/>
      <c r="V12" s="531" t="s">
        <v>350</v>
      </c>
      <c r="W12" s="355"/>
      <c r="X12" s="549" t="str">
        <f>設計審査申請書!Y24</f>
        <v>有限会社 脇田郷水道</v>
      </c>
      <c r="Y12" s="549"/>
      <c r="Z12" s="549"/>
      <c r="AA12" s="549"/>
      <c r="AB12" s="549"/>
      <c r="AC12" s="549"/>
      <c r="AD12" s="549"/>
      <c r="AE12" s="549"/>
      <c r="AF12" s="549"/>
      <c r="AG12" s="549"/>
      <c r="AH12" s="549"/>
      <c r="AI12" s="549"/>
      <c r="AJ12" s="549"/>
      <c r="AK12" s="549"/>
      <c r="AL12" s="102"/>
      <c r="AM12" s="325"/>
      <c r="AN12" s="47"/>
    </row>
    <row r="13" spans="2:46">
      <c r="B13" s="47"/>
      <c r="C13" s="731"/>
      <c r="D13" s="729"/>
      <c r="E13" s="729"/>
      <c r="F13" s="729"/>
      <c r="G13" s="729"/>
      <c r="H13" s="729"/>
      <c r="I13" s="729"/>
      <c r="J13" s="729"/>
      <c r="K13" s="729"/>
      <c r="L13" s="729"/>
      <c r="M13" s="730"/>
      <c r="N13" s="326"/>
      <c r="O13" s="501"/>
      <c r="P13" s="341"/>
      <c r="Q13" s="501"/>
      <c r="R13" s="501"/>
      <c r="S13" s="501"/>
      <c r="T13" s="501"/>
      <c r="U13" s="341"/>
      <c r="V13" s="501"/>
      <c r="W13" s="341"/>
      <c r="X13" s="490"/>
      <c r="Y13" s="490"/>
      <c r="Z13" s="490"/>
      <c r="AA13" s="490"/>
      <c r="AB13" s="490"/>
      <c r="AC13" s="490"/>
      <c r="AD13" s="490"/>
      <c r="AE13" s="490"/>
      <c r="AF13" s="490"/>
      <c r="AG13" s="490"/>
      <c r="AH13" s="490"/>
      <c r="AI13" s="490"/>
      <c r="AJ13" s="490"/>
      <c r="AK13" s="490"/>
      <c r="AL13" s="326"/>
      <c r="AM13" s="324"/>
      <c r="AN13" s="47"/>
      <c r="AT13" s="82"/>
    </row>
    <row r="14" spans="2:46">
      <c r="B14" s="47"/>
      <c r="C14" s="728" t="s">
        <v>357</v>
      </c>
      <c r="D14" s="729"/>
      <c r="E14" s="729"/>
      <c r="F14" s="729"/>
      <c r="G14" s="729"/>
      <c r="H14" s="729"/>
      <c r="I14" s="729"/>
      <c r="J14" s="729"/>
      <c r="K14" s="729"/>
      <c r="L14" s="729"/>
      <c r="M14" s="730"/>
      <c r="N14" s="102"/>
      <c r="O14" s="531" t="s">
        <v>351</v>
      </c>
      <c r="P14" s="103"/>
      <c r="Q14" s="531">
        <f>設計審査申請書!Q26</f>
        <v>100001</v>
      </c>
      <c r="R14" s="531"/>
      <c r="S14" s="531"/>
      <c r="T14" s="531"/>
      <c r="U14" s="140"/>
      <c r="V14" s="531" t="s">
        <v>350</v>
      </c>
      <c r="W14" s="103"/>
      <c r="X14" s="547" t="str">
        <f>設計審査申請書!Y26</f>
        <v>脇田 郷一</v>
      </c>
      <c r="Y14" s="547"/>
      <c r="Z14" s="547"/>
      <c r="AA14" s="547"/>
      <c r="AB14" s="547"/>
      <c r="AC14" s="547"/>
      <c r="AD14" s="547"/>
      <c r="AE14" s="547"/>
      <c r="AF14" s="547"/>
      <c r="AG14" s="547"/>
      <c r="AH14" s="547"/>
      <c r="AI14" s="547"/>
      <c r="AJ14" s="547"/>
      <c r="AK14" s="547"/>
      <c r="AL14" s="102"/>
      <c r="AM14" s="325"/>
      <c r="AN14" s="47"/>
      <c r="AT14" s="82"/>
    </row>
    <row r="15" spans="2:46">
      <c r="B15" s="47"/>
      <c r="C15" s="731"/>
      <c r="D15" s="729"/>
      <c r="E15" s="729"/>
      <c r="F15" s="729"/>
      <c r="G15" s="729"/>
      <c r="H15" s="729"/>
      <c r="I15" s="729"/>
      <c r="J15" s="729"/>
      <c r="K15" s="729"/>
      <c r="L15" s="729"/>
      <c r="M15" s="730"/>
      <c r="N15" s="326"/>
      <c r="O15" s="501"/>
      <c r="P15" s="341"/>
      <c r="Q15" s="719"/>
      <c r="R15" s="719"/>
      <c r="S15" s="719"/>
      <c r="T15" s="719"/>
      <c r="U15" s="341"/>
      <c r="V15" s="501"/>
      <c r="W15" s="341"/>
      <c r="X15" s="727"/>
      <c r="Y15" s="727"/>
      <c r="Z15" s="727"/>
      <c r="AA15" s="727"/>
      <c r="AB15" s="727"/>
      <c r="AC15" s="727"/>
      <c r="AD15" s="727"/>
      <c r="AE15" s="727"/>
      <c r="AF15" s="727"/>
      <c r="AG15" s="727"/>
      <c r="AH15" s="727"/>
      <c r="AI15" s="727"/>
      <c r="AJ15" s="727"/>
      <c r="AK15" s="727"/>
      <c r="AL15" s="326"/>
      <c r="AM15" s="324"/>
      <c r="AN15" s="47"/>
      <c r="AP15" s="82"/>
      <c r="AT15" s="82"/>
    </row>
    <row r="16" spans="2:46">
      <c r="B16" s="47"/>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47"/>
      <c r="AT16" s="82"/>
    </row>
    <row r="17" spans="2:48">
      <c r="B17" s="47"/>
      <c r="C17" s="105"/>
      <c r="D17" s="521" t="s">
        <v>97</v>
      </c>
      <c r="E17" s="521"/>
      <c r="F17" s="521"/>
      <c r="G17" s="521"/>
      <c r="H17" s="521"/>
      <c r="I17" s="521"/>
      <c r="J17" s="521"/>
      <c r="K17" s="322"/>
      <c r="L17" s="527" t="s">
        <v>98</v>
      </c>
      <c r="M17" s="498"/>
      <c r="N17" s="498"/>
      <c r="O17" s="498"/>
      <c r="P17" s="498"/>
      <c r="Q17" s="498"/>
      <c r="R17" s="498"/>
      <c r="S17" s="498"/>
      <c r="T17" s="105"/>
      <c r="U17" s="531" t="s">
        <v>330</v>
      </c>
      <c r="V17" s="531"/>
      <c r="W17" s="531"/>
      <c r="X17" s="531"/>
      <c r="Y17" s="531"/>
      <c r="Z17" s="531"/>
      <c r="AA17" s="531"/>
      <c r="AB17" s="531"/>
      <c r="AC17" s="531"/>
      <c r="AD17" s="531"/>
      <c r="AE17" s="531"/>
      <c r="AF17" s="104"/>
      <c r="AG17" s="713" t="s">
        <v>99</v>
      </c>
      <c r="AH17" s="714"/>
      <c r="AI17" s="714"/>
      <c r="AJ17" s="714"/>
      <c r="AK17" s="714"/>
      <c r="AL17" s="714"/>
      <c r="AM17" s="715"/>
      <c r="AN17" s="47"/>
    </row>
    <row r="18" spans="2:48">
      <c r="B18" s="47"/>
      <c r="C18" s="334"/>
      <c r="D18" s="540"/>
      <c r="E18" s="540"/>
      <c r="F18" s="540"/>
      <c r="G18" s="540"/>
      <c r="H18" s="540"/>
      <c r="I18" s="540"/>
      <c r="J18" s="540"/>
      <c r="K18" s="325"/>
      <c r="L18" s="528"/>
      <c r="M18" s="529"/>
      <c r="N18" s="529"/>
      <c r="O18" s="529"/>
      <c r="P18" s="529"/>
      <c r="Q18" s="529"/>
      <c r="R18" s="529"/>
      <c r="S18" s="529"/>
      <c r="T18" s="323"/>
      <c r="U18" s="719"/>
      <c r="V18" s="719"/>
      <c r="W18" s="719"/>
      <c r="X18" s="719"/>
      <c r="Y18" s="719"/>
      <c r="Z18" s="719"/>
      <c r="AA18" s="719"/>
      <c r="AB18" s="719"/>
      <c r="AC18" s="719"/>
      <c r="AD18" s="719"/>
      <c r="AE18" s="719"/>
      <c r="AF18" s="353"/>
      <c r="AG18" s="716"/>
      <c r="AH18" s="717"/>
      <c r="AI18" s="717"/>
      <c r="AJ18" s="717"/>
      <c r="AK18" s="717"/>
      <c r="AL18" s="717"/>
      <c r="AM18" s="718"/>
      <c r="AN18" s="47"/>
    </row>
    <row r="19" spans="2:48" ht="27.75" customHeight="1">
      <c r="B19" s="47"/>
      <c r="C19" s="168"/>
      <c r="D19" s="720" t="s">
        <v>149</v>
      </c>
      <c r="E19" s="721"/>
      <c r="F19" s="721"/>
      <c r="G19" s="721"/>
      <c r="H19" s="721"/>
      <c r="I19" s="721"/>
      <c r="J19" s="721"/>
      <c r="K19" s="722"/>
      <c r="L19" s="102"/>
      <c r="M19" s="734" t="str">
        <f>PP口径</f>
        <v>φ25,φ20,φ13</v>
      </c>
      <c r="N19" s="735"/>
      <c r="O19" s="735"/>
      <c r="P19" s="735"/>
      <c r="Q19" s="735"/>
      <c r="R19" s="735"/>
      <c r="S19" s="736"/>
      <c r="T19" s="105"/>
      <c r="U19" s="744" t="s">
        <v>142</v>
      </c>
      <c r="V19" s="738"/>
      <c r="W19" s="738"/>
      <c r="X19" s="738"/>
      <c r="Y19" s="738"/>
      <c r="Z19" s="738"/>
      <c r="AA19" s="738"/>
      <c r="AB19" s="738"/>
      <c r="AC19" s="738"/>
      <c r="AD19" s="738"/>
      <c r="AE19" s="738"/>
      <c r="AF19" s="739"/>
      <c r="AG19" s="105"/>
      <c r="AH19" s="720" t="s">
        <v>141</v>
      </c>
      <c r="AI19" s="721"/>
      <c r="AJ19" s="721"/>
      <c r="AK19" s="721"/>
      <c r="AL19" s="721"/>
      <c r="AM19" s="722"/>
      <c r="AN19" s="47"/>
      <c r="AP19" s="740" t="s">
        <v>497</v>
      </c>
      <c r="AQ19" s="740"/>
      <c r="AR19" s="740"/>
      <c r="AS19" s="740"/>
      <c r="AT19" s="740"/>
      <c r="AU19" s="740"/>
      <c r="AV19" s="740"/>
    </row>
    <row r="20" spans="2:48" ht="27.75" customHeight="1">
      <c r="B20" s="47"/>
      <c r="C20" s="168"/>
      <c r="D20" s="720" t="s">
        <v>150</v>
      </c>
      <c r="E20" s="721"/>
      <c r="F20" s="721"/>
      <c r="G20" s="721"/>
      <c r="H20" s="721"/>
      <c r="I20" s="721"/>
      <c r="J20" s="721"/>
      <c r="K20" s="722"/>
      <c r="L20" s="105"/>
      <c r="M20" s="732" t="str">
        <f>PP口径</f>
        <v>φ25,φ20,φ13</v>
      </c>
      <c r="N20" s="721"/>
      <c r="O20" s="721"/>
      <c r="P20" s="721"/>
      <c r="Q20" s="721"/>
      <c r="R20" s="721"/>
      <c r="S20" s="722"/>
      <c r="T20" s="105"/>
      <c r="U20" s="744" t="s">
        <v>143</v>
      </c>
      <c r="V20" s="738"/>
      <c r="W20" s="738"/>
      <c r="X20" s="738"/>
      <c r="Y20" s="738"/>
      <c r="Z20" s="738"/>
      <c r="AA20" s="738"/>
      <c r="AB20" s="738"/>
      <c r="AC20" s="738"/>
      <c r="AD20" s="738"/>
      <c r="AE20" s="738"/>
      <c r="AF20" s="739"/>
      <c r="AG20" s="105"/>
      <c r="AH20" s="720" t="s">
        <v>144</v>
      </c>
      <c r="AI20" s="721"/>
      <c r="AJ20" s="721"/>
      <c r="AK20" s="721"/>
      <c r="AL20" s="721"/>
      <c r="AM20" s="722"/>
      <c r="AN20" s="47"/>
    </row>
    <row r="21" spans="2:48" ht="27.75" customHeight="1">
      <c r="B21" s="47"/>
      <c r="C21" s="334"/>
      <c r="D21" s="723" t="s">
        <v>109</v>
      </c>
      <c r="E21" s="724"/>
      <c r="F21" s="724"/>
      <c r="G21" s="724"/>
      <c r="H21" s="724"/>
      <c r="I21" s="724"/>
      <c r="J21" s="724"/>
      <c r="K21" s="725"/>
      <c r="L21" s="105"/>
      <c r="M21" s="732" t="str">
        <f>SGP口径</f>
        <v>φ25,φ20,φ13</v>
      </c>
      <c r="N21" s="721"/>
      <c r="O21" s="721"/>
      <c r="P21" s="721"/>
      <c r="Q21" s="721"/>
      <c r="R21" s="721"/>
      <c r="S21" s="722"/>
      <c r="T21" s="105"/>
      <c r="U21" s="744" t="s">
        <v>145</v>
      </c>
      <c r="V21" s="738"/>
      <c r="W21" s="738"/>
      <c r="X21" s="738"/>
      <c r="Y21" s="738"/>
      <c r="Z21" s="738"/>
      <c r="AA21" s="738"/>
      <c r="AB21" s="738"/>
      <c r="AC21" s="738"/>
      <c r="AD21" s="738"/>
      <c r="AE21" s="738"/>
      <c r="AF21" s="739"/>
      <c r="AG21" s="105"/>
      <c r="AH21" s="720" t="s">
        <v>146</v>
      </c>
      <c r="AI21" s="721"/>
      <c r="AJ21" s="721"/>
      <c r="AK21" s="721"/>
      <c r="AL21" s="721"/>
      <c r="AM21" s="722"/>
      <c r="AN21" s="47"/>
    </row>
    <row r="22" spans="2:48" ht="27.75" customHeight="1">
      <c r="B22" s="47"/>
      <c r="C22" s="168"/>
      <c r="D22" s="720" t="s">
        <v>110</v>
      </c>
      <c r="E22" s="721"/>
      <c r="F22" s="721"/>
      <c r="G22" s="721"/>
      <c r="H22" s="721"/>
      <c r="I22" s="721"/>
      <c r="J22" s="721"/>
      <c r="K22" s="722"/>
      <c r="L22" s="105"/>
      <c r="M22" s="732" t="str">
        <f>SGP口径</f>
        <v>φ25,φ20,φ13</v>
      </c>
      <c r="N22" s="721"/>
      <c r="O22" s="721"/>
      <c r="P22" s="721"/>
      <c r="Q22" s="721"/>
      <c r="R22" s="721"/>
      <c r="S22" s="722"/>
      <c r="T22" s="105"/>
      <c r="U22" s="744" t="s">
        <v>147</v>
      </c>
      <c r="V22" s="738"/>
      <c r="W22" s="738"/>
      <c r="X22" s="738"/>
      <c r="Y22" s="738"/>
      <c r="Z22" s="738"/>
      <c r="AA22" s="738"/>
      <c r="AB22" s="738"/>
      <c r="AC22" s="738"/>
      <c r="AD22" s="738"/>
      <c r="AE22" s="738"/>
      <c r="AF22" s="739"/>
      <c r="AG22" s="105"/>
      <c r="AH22" s="720" t="s">
        <v>148</v>
      </c>
      <c r="AI22" s="721"/>
      <c r="AJ22" s="721"/>
      <c r="AK22" s="721"/>
      <c r="AL22" s="721"/>
      <c r="AM22" s="722"/>
      <c r="AN22" s="47"/>
      <c r="AQ22" s="82"/>
    </row>
    <row r="23" spans="2:48" ht="27.75" customHeight="1">
      <c r="B23" s="47"/>
      <c r="C23" s="334"/>
      <c r="D23" s="723" t="s">
        <v>151</v>
      </c>
      <c r="E23" s="724"/>
      <c r="F23" s="724"/>
      <c r="G23" s="724"/>
      <c r="H23" s="724"/>
      <c r="I23" s="724"/>
      <c r="J23" s="724"/>
      <c r="K23" s="725"/>
      <c r="L23" s="105"/>
      <c r="M23" s="720" t="str">
        <f>XPEP口径</f>
        <v>φ25,φ20,φ13</v>
      </c>
      <c r="N23" s="721"/>
      <c r="O23" s="721"/>
      <c r="P23" s="721"/>
      <c r="Q23" s="721"/>
      <c r="R23" s="721"/>
      <c r="S23" s="722"/>
      <c r="T23" s="105"/>
      <c r="U23" s="744" t="s">
        <v>154</v>
      </c>
      <c r="V23" s="738"/>
      <c r="W23" s="738"/>
      <c r="X23" s="738"/>
      <c r="Y23" s="738"/>
      <c r="Z23" s="738"/>
      <c r="AA23" s="738"/>
      <c r="AB23" s="738"/>
      <c r="AC23" s="738"/>
      <c r="AD23" s="738"/>
      <c r="AE23" s="738"/>
      <c r="AF23" s="739"/>
      <c r="AG23" s="105"/>
      <c r="AH23" s="720" t="s">
        <v>156</v>
      </c>
      <c r="AI23" s="721"/>
      <c r="AJ23" s="721"/>
      <c r="AK23" s="721"/>
      <c r="AL23" s="721"/>
      <c r="AM23" s="722"/>
      <c r="AN23" s="47"/>
    </row>
    <row r="24" spans="2:48" ht="27.75" customHeight="1">
      <c r="B24" s="47"/>
      <c r="C24" s="105"/>
      <c r="D24" s="720" t="s">
        <v>152</v>
      </c>
      <c r="E24" s="721"/>
      <c r="F24" s="721"/>
      <c r="G24" s="721"/>
      <c r="H24" s="721"/>
      <c r="I24" s="721"/>
      <c r="J24" s="721"/>
      <c r="K24" s="722"/>
      <c r="L24" s="105"/>
      <c r="M24" s="720" t="str">
        <f>XPEP口径</f>
        <v>φ25,φ20,φ13</v>
      </c>
      <c r="N24" s="721"/>
      <c r="O24" s="721"/>
      <c r="P24" s="721"/>
      <c r="Q24" s="721"/>
      <c r="R24" s="721"/>
      <c r="S24" s="722"/>
      <c r="T24" s="105"/>
      <c r="U24" s="744" t="s">
        <v>155</v>
      </c>
      <c r="V24" s="738"/>
      <c r="W24" s="738"/>
      <c r="X24" s="738"/>
      <c r="Y24" s="738"/>
      <c r="Z24" s="738"/>
      <c r="AA24" s="738"/>
      <c r="AB24" s="738"/>
      <c r="AC24" s="738"/>
      <c r="AD24" s="738"/>
      <c r="AE24" s="738"/>
      <c r="AF24" s="739"/>
      <c r="AG24" s="105"/>
      <c r="AH24" s="720" t="s">
        <v>157</v>
      </c>
      <c r="AI24" s="721"/>
      <c r="AJ24" s="721"/>
      <c r="AK24" s="721"/>
      <c r="AL24" s="721"/>
      <c r="AM24" s="722"/>
      <c r="AN24" s="47"/>
    </row>
    <row r="25" spans="2:48" ht="27.75" customHeight="1">
      <c r="B25" s="47"/>
      <c r="C25" s="105"/>
      <c r="D25" s="732" t="s">
        <v>153</v>
      </c>
      <c r="E25" s="721"/>
      <c r="F25" s="721"/>
      <c r="G25" s="721"/>
      <c r="H25" s="721"/>
      <c r="I25" s="721"/>
      <c r="J25" s="721"/>
      <c r="K25" s="722"/>
      <c r="L25" s="139"/>
      <c r="M25" s="720" t="str">
        <f>VP口径</f>
        <v>φ25,φ20,φ13</v>
      </c>
      <c r="N25" s="721"/>
      <c r="O25" s="721"/>
      <c r="P25" s="721"/>
      <c r="Q25" s="721"/>
      <c r="R25" s="721"/>
      <c r="S25" s="722"/>
      <c r="T25" s="139"/>
      <c r="U25" s="737" t="s">
        <v>158</v>
      </c>
      <c r="V25" s="738"/>
      <c r="W25" s="738"/>
      <c r="X25" s="738"/>
      <c r="Y25" s="738"/>
      <c r="Z25" s="738"/>
      <c r="AA25" s="738"/>
      <c r="AB25" s="738"/>
      <c r="AC25" s="738"/>
      <c r="AD25" s="738"/>
      <c r="AE25" s="738"/>
      <c r="AF25" s="739"/>
      <c r="AG25" s="139"/>
      <c r="AH25" s="732" t="s">
        <v>167</v>
      </c>
      <c r="AI25" s="721"/>
      <c r="AJ25" s="721"/>
      <c r="AK25" s="721"/>
      <c r="AL25" s="721"/>
      <c r="AM25" s="722"/>
      <c r="AN25" s="47"/>
    </row>
    <row r="26" spans="2:48" ht="27.75" customHeight="1">
      <c r="B26" s="47"/>
      <c r="C26" s="105"/>
      <c r="D26" s="732" t="s">
        <v>111</v>
      </c>
      <c r="E26" s="721"/>
      <c r="F26" s="721"/>
      <c r="G26" s="721"/>
      <c r="H26" s="721"/>
      <c r="I26" s="721"/>
      <c r="J26" s="721"/>
      <c r="K26" s="722"/>
      <c r="L26" s="139"/>
      <c r="M26" s="720" t="str">
        <f>VP口径</f>
        <v>φ25,φ20,φ13</v>
      </c>
      <c r="N26" s="721"/>
      <c r="O26" s="721"/>
      <c r="P26" s="721"/>
      <c r="Q26" s="721"/>
      <c r="R26" s="721"/>
      <c r="S26" s="722"/>
      <c r="T26" s="139"/>
      <c r="U26" s="737" t="s">
        <v>158</v>
      </c>
      <c r="V26" s="738"/>
      <c r="W26" s="738"/>
      <c r="X26" s="738"/>
      <c r="Y26" s="738"/>
      <c r="Z26" s="738"/>
      <c r="AA26" s="738"/>
      <c r="AB26" s="738"/>
      <c r="AC26" s="738"/>
      <c r="AD26" s="738"/>
      <c r="AE26" s="738"/>
      <c r="AF26" s="739"/>
      <c r="AG26" s="139"/>
      <c r="AH26" s="732" t="s">
        <v>159</v>
      </c>
      <c r="AI26" s="721"/>
      <c r="AJ26" s="721"/>
      <c r="AK26" s="721"/>
      <c r="AL26" s="721"/>
      <c r="AM26" s="722"/>
      <c r="AN26" s="47"/>
    </row>
    <row r="27" spans="2:48" ht="27.75" customHeight="1">
      <c r="B27" s="47"/>
      <c r="C27" s="105"/>
      <c r="D27" s="720" t="s">
        <v>160</v>
      </c>
      <c r="E27" s="721"/>
      <c r="F27" s="721"/>
      <c r="G27" s="721"/>
      <c r="H27" s="721"/>
      <c r="I27" s="721"/>
      <c r="J27" s="721"/>
      <c r="K27" s="722"/>
      <c r="L27" s="105"/>
      <c r="M27" s="732" t="str">
        <f>不凍水抜栓口径</f>
        <v>φ25,φ20,φ13</v>
      </c>
      <c r="N27" s="721"/>
      <c r="O27" s="721"/>
      <c r="P27" s="721"/>
      <c r="Q27" s="721"/>
      <c r="R27" s="721"/>
      <c r="S27" s="722"/>
      <c r="T27" s="105"/>
      <c r="U27" s="744" t="s">
        <v>161</v>
      </c>
      <c r="V27" s="738"/>
      <c r="W27" s="738"/>
      <c r="X27" s="738"/>
      <c r="Y27" s="738"/>
      <c r="Z27" s="738"/>
      <c r="AA27" s="738"/>
      <c r="AB27" s="738"/>
      <c r="AC27" s="738"/>
      <c r="AD27" s="738"/>
      <c r="AE27" s="738"/>
      <c r="AF27" s="739"/>
      <c r="AG27" s="105"/>
      <c r="AH27" s="720" t="s">
        <v>162</v>
      </c>
      <c r="AI27" s="721"/>
      <c r="AJ27" s="721"/>
      <c r="AK27" s="721"/>
      <c r="AL27" s="721"/>
      <c r="AM27" s="722"/>
      <c r="AN27" s="47"/>
    </row>
    <row r="28" spans="2:48" ht="27.75" customHeight="1">
      <c r="B28" s="47"/>
      <c r="C28" s="105"/>
      <c r="D28" s="732" t="s">
        <v>287</v>
      </c>
      <c r="E28" s="721"/>
      <c r="F28" s="721"/>
      <c r="G28" s="721"/>
      <c r="H28" s="721"/>
      <c r="I28" s="721"/>
      <c r="J28" s="721"/>
      <c r="K28" s="722"/>
      <c r="L28" s="105"/>
      <c r="M28" s="720" t="str">
        <f>不凍水栓柱口径</f>
        <v>φ25,φ20,φ13</v>
      </c>
      <c r="N28" s="721"/>
      <c r="O28" s="721"/>
      <c r="P28" s="721"/>
      <c r="Q28" s="721"/>
      <c r="R28" s="721"/>
      <c r="S28" s="722"/>
      <c r="T28" s="105"/>
      <c r="U28" s="744" t="s">
        <v>161</v>
      </c>
      <c r="V28" s="738"/>
      <c r="W28" s="738"/>
      <c r="X28" s="738"/>
      <c r="Y28" s="738"/>
      <c r="Z28" s="738"/>
      <c r="AA28" s="738"/>
      <c r="AB28" s="738"/>
      <c r="AC28" s="738"/>
      <c r="AD28" s="738"/>
      <c r="AE28" s="738"/>
      <c r="AF28" s="739"/>
      <c r="AG28" s="105"/>
      <c r="AH28" s="720" t="s">
        <v>163</v>
      </c>
      <c r="AI28" s="721"/>
      <c r="AJ28" s="721"/>
      <c r="AK28" s="721"/>
      <c r="AL28" s="721"/>
      <c r="AM28" s="722"/>
      <c r="AN28" s="47"/>
    </row>
    <row r="29" spans="2:48" ht="27.75" customHeight="1">
      <c r="B29" s="47"/>
      <c r="C29" s="105"/>
      <c r="D29" s="720" t="s">
        <v>112</v>
      </c>
      <c r="E29" s="721"/>
      <c r="F29" s="721"/>
      <c r="G29" s="721"/>
      <c r="H29" s="721"/>
      <c r="I29" s="721"/>
      <c r="J29" s="721"/>
      <c r="K29" s="722"/>
      <c r="L29" s="105"/>
      <c r="M29" s="732" t="str">
        <f>Header口径</f>
        <v>φ25,φ20,φ13</v>
      </c>
      <c r="N29" s="721"/>
      <c r="O29" s="721"/>
      <c r="P29" s="721"/>
      <c r="Q29" s="721"/>
      <c r="R29" s="721"/>
      <c r="S29" s="722"/>
      <c r="T29" s="105"/>
      <c r="U29" s="744" t="s">
        <v>168</v>
      </c>
      <c r="V29" s="738"/>
      <c r="W29" s="738"/>
      <c r="X29" s="738"/>
      <c r="Y29" s="738"/>
      <c r="Z29" s="738"/>
      <c r="AA29" s="738"/>
      <c r="AB29" s="738"/>
      <c r="AC29" s="738"/>
      <c r="AD29" s="738"/>
      <c r="AE29" s="738"/>
      <c r="AF29" s="739"/>
      <c r="AG29" s="105"/>
      <c r="AH29" s="720" t="s">
        <v>172</v>
      </c>
      <c r="AI29" s="721"/>
      <c r="AJ29" s="721"/>
      <c r="AK29" s="721"/>
      <c r="AL29" s="721"/>
      <c r="AM29" s="722"/>
      <c r="AN29" s="47"/>
    </row>
    <row r="30" spans="2:48" ht="27.75" customHeight="1">
      <c r="B30" s="47"/>
      <c r="C30" s="105"/>
      <c r="D30" s="720" t="s">
        <v>113</v>
      </c>
      <c r="E30" s="721"/>
      <c r="F30" s="721"/>
      <c r="G30" s="721"/>
      <c r="H30" s="721"/>
      <c r="I30" s="721"/>
      <c r="J30" s="721"/>
      <c r="K30" s="722"/>
      <c r="L30" s="105"/>
      <c r="M30" s="720" t="str">
        <f>IF(分岐工事,"φ"&amp;配水管口径&amp;"×φ"&amp;分岐口径,"")</f>
        <v>φ75×φ25</v>
      </c>
      <c r="N30" s="721"/>
      <c r="O30" s="721"/>
      <c r="P30" s="721"/>
      <c r="Q30" s="721"/>
      <c r="R30" s="721"/>
      <c r="S30" s="722"/>
      <c r="T30" s="105"/>
      <c r="U30" s="744" t="s">
        <v>143</v>
      </c>
      <c r="V30" s="738"/>
      <c r="W30" s="738"/>
      <c r="X30" s="738"/>
      <c r="Y30" s="738"/>
      <c r="Z30" s="738"/>
      <c r="AA30" s="738"/>
      <c r="AB30" s="738"/>
      <c r="AC30" s="738"/>
      <c r="AD30" s="738"/>
      <c r="AE30" s="738"/>
      <c r="AF30" s="739"/>
      <c r="AG30" s="105"/>
      <c r="AH30" s="720" t="s">
        <v>164</v>
      </c>
      <c r="AI30" s="721"/>
      <c r="AJ30" s="721"/>
      <c r="AK30" s="721"/>
      <c r="AL30" s="721"/>
      <c r="AM30" s="722"/>
      <c r="AN30" s="47"/>
    </row>
    <row r="31" spans="2:48" ht="27.75" customHeight="1">
      <c r="B31" s="47"/>
      <c r="C31" s="105"/>
      <c r="D31" s="720" t="s">
        <v>165</v>
      </c>
      <c r="E31" s="721"/>
      <c r="F31" s="721"/>
      <c r="G31" s="721"/>
      <c r="H31" s="721"/>
      <c r="I31" s="721"/>
      <c r="J31" s="721"/>
      <c r="K31" s="722"/>
      <c r="L31" s="105"/>
      <c r="M31" s="720" t="str">
        <f>"φ"&amp;分岐口径</f>
        <v>φ25</v>
      </c>
      <c r="N31" s="721"/>
      <c r="O31" s="721"/>
      <c r="P31" s="721"/>
      <c r="Q31" s="721"/>
      <c r="R31" s="721"/>
      <c r="S31" s="722"/>
      <c r="T31" s="105"/>
      <c r="U31" s="744" t="s">
        <v>143</v>
      </c>
      <c r="V31" s="738"/>
      <c r="W31" s="738"/>
      <c r="X31" s="738"/>
      <c r="Y31" s="738"/>
      <c r="Z31" s="738"/>
      <c r="AA31" s="738"/>
      <c r="AB31" s="738"/>
      <c r="AC31" s="738"/>
      <c r="AD31" s="738"/>
      <c r="AE31" s="738"/>
      <c r="AF31" s="739"/>
      <c r="AG31" s="105"/>
      <c r="AH31" s="720" t="s">
        <v>170</v>
      </c>
      <c r="AI31" s="721"/>
      <c r="AJ31" s="721"/>
      <c r="AK31" s="721"/>
      <c r="AL31" s="721"/>
      <c r="AM31" s="722"/>
      <c r="AN31" s="47"/>
    </row>
    <row r="32" spans="2:48" ht="27.75" customHeight="1">
      <c r="B32" s="47"/>
      <c r="C32" s="105"/>
      <c r="D32" s="732" t="s">
        <v>352</v>
      </c>
      <c r="E32" s="721"/>
      <c r="F32" s="721"/>
      <c r="G32" s="721"/>
      <c r="H32" s="721"/>
      <c r="I32" s="721"/>
      <c r="J32" s="721"/>
      <c r="K32" s="722"/>
      <c r="L32" s="105"/>
      <c r="M32" s="720" t="str">
        <f>"φ"&amp;水道メータ口径2</f>
        <v>φ20</v>
      </c>
      <c r="N32" s="721"/>
      <c r="O32" s="721"/>
      <c r="P32" s="721"/>
      <c r="Q32" s="721"/>
      <c r="R32" s="721"/>
      <c r="S32" s="722"/>
      <c r="T32" s="105"/>
      <c r="U32" s="744" t="s">
        <v>143</v>
      </c>
      <c r="V32" s="738"/>
      <c r="W32" s="738"/>
      <c r="X32" s="738"/>
      <c r="Y32" s="738"/>
      <c r="Z32" s="738"/>
      <c r="AA32" s="738"/>
      <c r="AB32" s="738"/>
      <c r="AC32" s="738"/>
      <c r="AD32" s="738"/>
      <c r="AE32" s="738"/>
      <c r="AF32" s="739"/>
      <c r="AG32" s="106"/>
      <c r="AH32" s="720" t="s">
        <v>170</v>
      </c>
      <c r="AI32" s="721"/>
      <c r="AJ32" s="721"/>
      <c r="AK32" s="721"/>
      <c r="AL32" s="721"/>
      <c r="AM32" s="722"/>
      <c r="AN32" s="47"/>
    </row>
    <row r="33" spans="2:46" ht="27.75" customHeight="1">
      <c r="B33" s="47"/>
      <c r="C33" s="105"/>
      <c r="D33" s="720" t="s">
        <v>166</v>
      </c>
      <c r="E33" s="721"/>
      <c r="F33" s="721"/>
      <c r="G33" s="721"/>
      <c r="H33" s="721"/>
      <c r="I33" s="721"/>
      <c r="J33" s="721"/>
      <c r="K33" s="722"/>
      <c r="L33" s="168"/>
      <c r="M33" s="720" t="str">
        <f>"φ"&amp;水道メータ口径2</f>
        <v>φ20</v>
      </c>
      <c r="N33" s="721"/>
      <c r="O33" s="721"/>
      <c r="P33" s="721"/>
      <c r="Q33" s="721"/>
      <c r="R33" s="721"/>
      <c r="S33" s="722"/>
      <c r="T33" s="105"/>
      <c r="U33" s="744" t="s">
        <v>143</v>
      </c>
      <c r="V33" s="738"/>
      <c r="W33" s="738"/>
      <c r="X33" s="738"/>
      <c r="Y33" s="738"/>
      <c r="Z33" s="738"/>
      <c r="AA33" s="738"/>
      <c r="AB33" s="738"/>
      <c r="AC33" s="738"/>
      <c r="AD33" s="738"/>
      <c r="AE33" s="738"/>
      <c r="AF33" s="739"/>
      <c r="AG33" s="170"/>
      <c r="AH33" s="720" t="s">
        <v>171</v>
      </c>
      <c r="AI33" s="721"/>
      <c r="AJ33" s="721"/>
      <c r="AK33" s="721"/>
      <c r="AL33" s="721"/>
      <c r="AM33" s="722"/>
      <c r="AN33" s="47"/>
    </row>
    <row r="34" spans="2:46" ht="27.75" customHeight="1">
      <c r="B34" s="47"/>
      <c r="C34" s="168"/>
      <c r="D34" s="732" t="s">
        <v>294</v>
      </c>
      <c r="E34" s="721"/>
      <c r="F34" s="721"/>
      <c r="G34" s="721"/>
      <c r="H34" s="721"/>
      <c r="I34" s="721"/>
      <c r="J34" s="721"/>
      <c r="K34" s="722"/>
      <c r="L34" s="102"/>
      <c r="M34" s="741" t="s">
        <v>297</v>
      </c>
      <c r="N34" s="742"/>
      <c r="O34" s="742"/>
      <c r="P34" s="742"/>
      <c r="Q34" s="742"/>
      <c r="R34" s="742"/>
      <c r="S34" s="743"/>
      <c r="T34" s="105"/>
      <c r="U34" s="737" t="s">
        <v>296</v>
      </c>
      <c r="V34" s="738"/>
      <c r="W34" s="738"/>
      <c r="X34" s="738"/>
      <c r="Y34" s="738"/>
      <c r="Z34" s="738"/>
      <c r="AA34" s="738"/>
      <c r="AB34" s="738"/>
      <c r="AC34" s="738"/>
      <c r="AD34" s="738"/>
      <c r="AE34" s="738"/>
      <c r="AF34" s="739"/>
      <c r="AG34" s="356"/>
      <c r="AH34" s="723"/>
      <c r="AI34" s="724"/>
      <c r="AJ34" s="724"/>
      <c r="AK34" s="724"/>
      <c r="AL34" s="724"/>
      <c r="AM34" s="725"/>
      <c r="AN34" s="47"/>
      <c r="AO34" s="181"/>
      <c r="AP34" s="181"/>
      <c r="AQ34" s="181"/>
      <c r="AR34" s="181"/>
    </row>
    <row r="35" spans="2:46" ht="27.75" customHeight="1">
      <c r="B35" s="47"/>
      <c r="C35" s="334"/>
      <c r="D35" s="733" t="s">
        <v>295</v>
      </c>
      <c r="E35" s="724"/>
      <c r="F35" s="724"/>
      <c r="G35" s="724"/>
      <c r="H35" s="724"/>
      <c r="I35" s="724"/>
      <c r="J35" s="724"/>
      <c r="K35" s="725"/>
      <c r="L35" s="105"/>
      <c r="M35" s="737" t="s">
        <v>298</v>
      </c>
      <c r="N35" s="738"/>
      <c r="O35" s="738"/>
      <c r="P35" s="738"/>
      <c r="Q35" s="738"/>
      <c r="R35" s="738"/>
      <c r="S35" s="739"/>
      <c r="T35" s="105"/>
      <c r="U35" s="737" t="s">
        <v>296</v>
      </c>
      <c r="V35" s="738"/>
      <c r="W35" s="738"/>
      <c r="X35" s="738"/>
      <c r="Y35" s="738"/>
      <c r="Z35" s="738"/>
      <c r="AA35" s="738"/>
      <c r="AB35" s="738"/>
      <c r="AC35" s="738"/>
      <c r="AD35" s="738"/>
      <c r="AE35" s="738"/>
      <c r="AF35" s="739"/>
      <c r="AG35" s="106"/>
      <c r="AH35" s="720"/>
      <c r="AI35" s="721"/>
      <c r="AJ35" s="721"/>
      <c r="AK35" s="721"/>
      <c r="AL35" s="721"/>
      <c r="AM35" s="722"/>
      <c r="AN35" s="47"/>
      <c r="AS35" s="181"/>
      <c r="AT35" s="181"/>
    </row>
    <row r="36" spans="2:46" ht="27" customHeight="1">
      <c r="B36" s="47"/>
      <c r="C36" s="168"/>
      <c r="D36" s="711"/>
      <c r="E36" s="711"/>
      <c r="F36" s="711"/>
      <c r="G36" s="711"/>
      <c r="H36" s="711"/>
      <c r="I36" s="711"/>
      <c r="J36" s="711"/>
      <c r="K36" s="712"/>
      <c r="L36" s="168"/>
      <c r="M36" s="711"/>
      <c r="N36" s="711"/>
      <c r="O36" s="711"/>
      <c r="P36" s="711"/>
      <c r="Q36" s="711"/>
      <c r="R36" s="711"/>
      <c r="S36" s="712"/>
      <c r="T36" s="168"/>
      <c r="U36" s="711"/>
      <c r="V36" s="711"/>
      <c r="W36" s="711"/>
      <c r="X36" s="711"/>
      <c r="Y36" s="711"/>
      <c r="Z36" s="711"/>
      <c r="AA36" s="711"/>
      <c r="AB36" s="711"/>
      <c r="AC36" s="711"/>
      <c r="AD36" s="711"/>
      <c r="AE36" s="711"/>
      <c r="AF36" s="712"/>
      <c r="AG36" s="170"/>
      <c r="AH36" s="711"/>
      <c r="AI36" s="711"/>
      <c r="AJ36" s="711"/>
      <c r="AK36" s="711"/>
      <c r="AL36" s="711"/>
      <c r="AM36" s="712"/>
      <c r="AN36" s="47"/>
      <c r="AO36" s="181"/>
      <c r="AP36" s="181"/>
      <c r="AQ36" s="181"/>
      <c r="AR36" s="181"/>
    </row>
    <row r="37" spans="2:46" ht="27" customHeight="1">
      <c r="B37" s="47"/>
      <c r="C37" s="168"/>
      <c r="D37" s="711"/>
      <c r="E37" s="711"/>
      <c r="F37" s="711"/>
      <c r="G37" s="711"/>
      <c r="H37" s="711"/>
      <c r="I37" s="711"/>
      <c r="J37" s="711"/>
      <c r="K37" s="712"/>
      <c r="L37" s="168"/>
      <c r="M37" s="711"/>
      <c r="N37" s="711"/>
      <c r="O37" s="711"/>
      <c r="P37" s="711"/>
      <c r="Q37" s="711"/>
      <c r="R37" s="711"/>
      <c r="S37" s="712"/>
      <c r="T37" s="168"/>
      <c r="U37" s="711"/>
      <c r="V37" s="711"/>
      <c r="W37" s="711"/>
      <c r="X37" s="711"/>
      <c r="Y37" s="711"/>
      <c r="Z37" s="711"/>
      <c r="AA37" s="711"/>
      <c r="AB37" s="711"/>
      <c r="AC37" s="711"/>
      <c r="AD37" s="711"/>
      <c r="AE37" s="711"/>
      <c r="AF37" s="712"/>
      <c r="AG37" s="170"/>
      <c r="AH37" s="711"/>
      <c r="AI37" s="711"/>
      <c r="AJ37" s="711"/>
      <c r="AK37" s="711"/>
      <c r="AL37" s="711"/>
      <c r="AM37" s="712"/>
      <c r="AN37" s="47"/>
      <c r="AO37" s="185"/>
      <c r="AP37" s="182"/>
      <c r="AQ37" s="182"/>
      <c r="AR37" s="182"/>
      <c r="AS37" s="181"/>
      <c r="AT37" s="182"/>
    </row>
    <row r="38" spans="2: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row>
  </sheetData>
  <sheetProtection password="D805" sheet="1" objects="1" scenarios="1"/>
  <mergeCells count="103">
    <mergeCell ref="AH35:AM35"/>
    <mergeCell ref="AP19:AV19"/>
    <mergeCell ref="M30:S30"/>
    <mergeCell ref="M31:S31"/>
    <mergeCell ref="M32:S32"/>
    <mergeCell ref="M33:S33"/>
    <mergeCell ref="M34:S34"/>
    <mergeCell ref="M35:S35"/>
    <mergeCell ref="U19:AF19"/>
    <mergeCell ref="U20:AF20"/>
    <mergeCell ref="U21:AF21"/>
    <mergeCell ref="U22:AF22"/>
    <mergeCell ref="U23:AF23"/>
    <mergeCell ref="U24:AF24"/>
    <mergeCell ref="U25:AF25"/>
    <mergeCell ref="U26:AF26"/>
    <mergeCell ref="U27:AF27"/>
    <mergeCell ref="U28:AF28"/>
    <mergeCell ref="U29:AF29"/>
    <mergeCell ref="U30:AF30"/>
    <mergeCell ref="U31:AF31"/>
    <mergeCell ref="U32:AF32"/>
    <mergeCell ref="U33:AF33"/>
    <mergeCell ref="U34:AF34"/>
    <mergeCell ref="U35:AF35"/>
    <mergeCell ref="M21:S21"/>
    <mergeCell ref="M22:S22"/>
    <mergeCell ref="M23:S23"/>
    <mergeCell ref="M24:S24"/>
    <mergeCell ref="M25:S25"/>
    <mergeCell ref="M26:S26"/>
    <mergeCell ref="M27:S27"/>
    <mergeCell ref="M28:S28"/>
    <mergeCell ref="M29:S29"/>
    <mergeCell ref="D32:K32"/>
    <mergeCell ref="D33:K33"/>
    <mergeCell ref="D34:K34"/>
    <mergeCell ref="D35:K35"/>
    <mergeCell ref="M19:S19"/>
    <mergeCell ref="M20:S20"/>
    <mergeCell ref="D19:K19"/>
    <mergeCell ref="D20:K20"/>
    <mergeCell ref="D21:K21"/>
    <mergeCell ref="D22:K22"/>
    <mergeCell ref="D23:K23"/>
    <mergeCell ref="D24:K24"/>
    <mergeCell ref="D25:K25"/>
    <mergeCell ref="D26:K26"/>
    <mergeCell ref="D27:K27"/>
    <mergeCell ref="AH22:AM22"/>
    <mergeCell ref="AH23:AM23"/>
    <mergeCell ref="AH24:AM24"/>
    <mergeCell ref="AH25:AM25"/>
    <mergeCell ref="AH26:AM26"/>
    <mergeCell ref="D28:K28"/>
    <mergeCell ref="D29:K29"/>
    <mergeCell ref="D30:K30"/>
    <mergeCell ref="D31:K31"/>
    <mergeCell ref="AH21:AM21"/>
    <mergeCell ref="N4:Z4"/>
    <mergeCell ref="T10:U11"/>
    <mergeCell ref="X10:X11"/>
    <mergeCell ref="D17:J18"/>
    <mergeCell ref="L17:S18"/>
    <mergeCell ref="C6:M7"/>
    <mergeCell ref="O6:AL7"/>
    <mergeCell ref="O8:AL9"/>
    <mergeCell ref="O12:O13"/>
    <mergeCell ref="O14:O15"/>
    <mergeCell ref="X12:AK13"/>
    <mergeCell ref="X14:AK15"/>
    <mergeCell ref="V12:V13"/>
    <mergeCell ref="V14:V15"/>
    <mergeCell ref="Q12:T13"/>
    <mergeCell ref="Q14:T15"/>
    <mergeCell ref="O10:R11"/>
    <mergeCell ref="C12:M13"/>
    <mergeCell ref="C14:M15"/>
    <mergeCell ref="D10:L11"/>
    <mergeCell ref="AG3:AL3"/>
    <mergeCell ref="D36:K36"/>
    <mergeCell ref="D37:K37"/>
    <mergeCell ref="M36:S36"/>
    <mergeCell ref="M37:S37"/>
    <mergeCell ref="U36:AF36"/>
    <mergeCell ref="U37:AF37"/>
    <mergeCell ref="AH36:AM36"/>
    <mergeCell ref="AH37:AM37"/>
    <mergeCell ref="D8:L9"/>
    <mergeCell ref="Z10:AC11"/>
    <mergeCell ref="AE10:AE11"/>
    <mergeCell ref="AG17:AM18"/>
    <mergeCell ref="U17:AE18"/>
    <mergeCell ref="AH28:AM28"/>
    <mergeCell ref="AH29:AM29"/>
    <mergeCell ref="AH30:AM30"/>
    <mergeCell ref="AH31:AM31"/>
    <mergeCell ref="AH32:AM32"/>
    <mergeCell ref="AH33:AM33"/>
    <mergeCell ref="AH34:AM34"/>
    <mergeCell ref="AH27:AM27"/>
    <mergeCell ref="AH19:AM19"/>
    <mergeCell ref="AH20:AM20"/>
  </mergeCells>
  <phoneticPr fontId="3"/>
  <pageMargins left="1.1811023622047245" right="0.59055118110236227" top="1.1811023622047245" bottom="0.98425196850393704" header="0.51181102362204722" footer="0.51181102362204722"/>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0" id="{33BDCFD4-FBA1-4181-A7E4-5FA1018F61FD}">
            <xm:f>(入力ｼｰﾄ!$AR$64="")</xm:f>
            <x14:dxf>
              <font>
                <color theme="0"/>
              </font>
              <fill>
                <patternFill patternType="none">
                  <bgColor auto="1"/>
                </patternFill>
              </fill>
            </x14:dxf>
          </x14:cfRule>
          <xm:sqref>D19 M19 U19 AH19 D20 M20 U20 AH20</xm:sqref>
        </x14:conditionalFormatting>
        <x14:conditionalFormatting xmlns:xm="http://schemas.microsoft.com/office/excel/2006/main">
          <x14:cfRule type="expression" priority="9" id="{DD9AB299-FA86-48D0-97E7-697A98A4D71F}">
            <xm:f>(入力ｼｰﾄ!$AR$65="")</xm:f>
            <x14:dxf>
              <font>
                <color theme="0"/>
              </font>
              <fill>
                <patternFill patternType="none">
                  <bgColor auto="1"/>
                </patternFill>
              </fill>
            </x14:dxf>
          </x14:cfRule>
          <xm:sqref>D21 M21 U21 AH21 D22 M22 U22 AH22</xm:sqref>
        </x14:conditionalFormatting>
        <x14:conditionalFormatting xmlns:xm="http://schemas.microsoft.com/office/excel/2006/main">
          <x14:cfRule type="expression" priority="8" id="{1C56F9E3-2E36-4B81-8D49-377965F0E5E3}">
            <xm:f>(入力ｼｰﾄ!$AR$66="")</xm:f>
            <x14:dxf>
              <font>
                <color theme="0"/>
              </font>
              <fill>
                <patternFill patternType="solid">
                  <bgColor theme="0"/>
                </patternFill>
              </fill>
            </x14:dxf>
          </x14:cfRule>
          <xm:sqref>D23 M23 U23 AH23 AH24 U24 M24 D24</xm:sqref>
        </x14:conditionalFormatting>
        <x14:conditionalFormatting xmlns:xm="http://schemas.microsoft.com/office/excel/2006/main">
          <x14:cfRule type="expression" priority="7" id="{75590ACE-501A-4552-BF7C-EBBF89744844}">
            <xm:f>(入力ｼｰﾄ!$AR$68="")</xm:f>
            <x14:dxf>
              <font>
                <color theme="0"/>
              </font>
              <fill>
                <patternFill>
                  <bgColor theme="0"/>
                </patternFill>
              </fill>
            </x14:dxf>
          </x14:cfRule>
          <xm:sqref>D25 M25 U25 AH25 D26 M26 U26 AH26</xm:sqref>
        </x14:conditionalFormatting>
        <x14:conditionalFormatting xmlns:xm="http://schemas.microsoft.com/office/excel/2006/main">
          <x14:cfRule type="expression" priority="6" id="{0F7C1ED7-E385-475A-B291-8EC7DE5D0E68}">
            <xm:f>NOT(入力ｼｰﾄ!$AJ$69)</xm:f>
            <x14:dxf>
              <font>
                <color theme="0"/>
              </font>
              <fill>
                <patternFill>
                  <bgColor theme="0"/>
                </patternFill>
              </fill>
            </x14:dxf>
          </x14:cfRule>
          <xm:sqref>D27 M27 U27 AH27</xm:sqref>
        </x14:conditionalFormatting>
        <x14:conditionalFormatting xmlns:xm="http://schemas.microsoft.com/office/excel/2006/main">
          <x14:cfRule type="expression" priority="5" id="{EC8F5A0F-A7D3-422B-9711-F54526903D9E}">
            <xm:f>NOT(入力ｼｰﾄ!$AJ$70)</xm:f>
            <x14:dxf>
              <font>
                <color theme="0"/>
              </font>
              <fill>
                <patternFill patternType="solid">
                  <bgColor theme="0"/>
                </patternFill>
              </fill>
            </x14:dxf>
          </x14:cfRule>
          <xm:sqref>D28 M28 U28 AH28</xm:sqref>
        </x14:conditionalFormatting>
        <x14:conditionalFormatting xmlns:xm="http://schemas.microsoft.com/office/excel/2006/main">
          <x14:cfRule type="expression" priority="4" id="{310C91FA-CDF6-4899-AF01-6FFB07DE4A7C}">
            <xm:f>NOT(入力ｼｰﾄ!$AK$67)</xm:f>
            <x14:dxf>
              <font>
                <color theme="0"/>
              </font>
              <fill>
                <patternFill>
                  <bgColor theme="0"/>
                </patternFill>
              </fill>
            </x14:dxf>
          </x14:cfRule>
          <xm:sqref>D29 M29 U29 AH29</xm:sqref>
        </x14:conditionalFormatting>
        <x14:conditionalFormatting xmlns:xm="http://schemas.microsoft.com/office/excel/2006/main">
          <x14:cfRule type="expression" priority="3" id="{DC0351BA-FB30-4CC7-99C9-9CDB7B823919}">
            <xm:f>NOT(入力ｼｰﾄ!$AJ$63)</xm:f>
            <x14:dxf>
              <font>
                <color theme="0"/>
              </font>
              <fill>
                <patternFill>
                  <bgColor theme="0"/>
                </patternFill>
              </fill>
            </x14:dxf>
          </x14:cfRule>
          <xm:sqref>D30 M30 U30 AH30</xm:sqref>
        </x14:conditionalFormatting>
        <x14:conditionalFormatting xmlns:xm="http://schemas.microsoft.com/office/excel/2006/main">
          <x14:cfRule type="expression" priority="2" id="{659E9693-8C8C-4DC4-B4C5-91E439806338}">
            <xm:f>NOT(入力ｼｰﾄ!$AK$63)</xm:f>
            <x14:dxf>
              <font>
                <color theme="0"/>
              </font>
              <fill>
                <patternFill>
                  <bgColor theme="0"/>
                </patternFill>
              </fill>
            </x14:dxf>
          </x14:cfRule>
          <xm:sqref>D32 M32 U32 AH32 D33 M33 U33 AH33 D34 M34 U34 AH34</xm:sqref>
        </x14:conditionalFormatting>
        <x14:conditionalFormatting xmlns:xm="http://schemas.microsoft.com/office/excel/2006/main">
          <x14:cfRule type="expression" priority="1" id="{B6566E7F-7AA4-439D-B901-28028211A65B}">
            <xm:f>NOT(入力ｼｰﾄ!$AL$63)</xm:f>
            <x14:dxf>
              <font>
                <color theme="0"/>
              </font>
              <fill>
                <patternFill>
                  <bgColor theme="0"/>
                </patternFill>
              </fill>
            </x14:dxf>
          </x14:cfRule>
          <xm:sqref>D31 M31 U31 AH31 D35 M35 U35 AH35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38"/>
  <sheetViews>
    <sheetView showGridLines="0" showRowColHeaders="0" topLeftCell="A4" workbookViewId="0">
      <selection activeCell="AQ32" sqref="AQ32"/>
    </sheetView>
  </sheetViews>
  <sheetFormatPr defaultRowHeight="13.5"/>
  <cols>
    <col min="1" max="40" width="2.25" style="181" customWidth="1"/>
    <col min="41" max="44" width="9" style="181"/>
    <col min="45" max="45" width="11" style="181" hidden="1" customWidth="1"/>
    <col min="46" max="46" width="9" style="181" hidden="1" customWidth="1"/>
    <col min="47" max="16384" width="9" style="181"/>
  </cols>
  <sheetData>
    <row r="2" spans="2:46">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S2" s="183" t="s">
        <v>108</v>
      </c>
      <c r="AT2" s="183" t="b">
        <f>分岐工事</f>
        <v>1</v>
      </c>
    </row>
    <row r="3" spans="2:46">
      <c r="B3" s="293"/>
      <c r="C3" s="97" t="str">
        <f>材料一覧表1!C3</f>
        <v>様式第3号の2(第8条関係)</v>
      </c>
      <c r="D3" s="56"/>
      <c r="E3" s="56"/>
      <c r="F3" s="56"/>
      <c r="G3" s="56"/>
      <c r="H3" s="56"/>
      <c r="I3" s="56"/>
      <c r="J3" s="56"/>
      <c r="K3" s="56"/>
      <c r="L3" s="56"/>
      <c r="M3" s="293"/>
      <c r="N3" s="293"/>
      <c r="O3" s="293"/>
      <c r="P3" s="293"/>
      <c r="Q3" s="293"/>
      <c r="R3" s="293"/>
      <c r="S3" s="293"/>
      <c r="T3" s="293"/>
      <c r="U3" s="293"/>
      <c r="V3" s="293"/>
      <c r="W3" s="293"/>
      <c r="X3" s="293"/>
      <c r="Y3" s="293"/>
      <c r="Z3" s="293"/>
      <c r="AA3" s="293"/>
      <c r="AB3" s="293"/>
      <c r="AC3" s="293"/>
      <c r="AD3" s="293"/>
      <c r="AE3" s="293"/>
      <c r="AF3" s="293"/>
      <c r="AG3" s="638" t="str">
        <f>Ver&amp;"-"&amp;SN</f>
        <v>H29/4/1版-ji7lvz</v>
      </c>
      <c r="AH3" s="638"/>
      <c r="AI3" s="638"/>
      <c r="AJ3" s="638"/>
      <c r="AK3" s="638"/>
      <c r="AL3" s="638"/>
      <c r="AM3" s="293"/>
      <c r="AN3" s="293"/>
      <c r="AS3" s="183" t="s">
        <v>286</v>
      </c>
      <c r="AT3" s="183" t="b">
        <f>ﾒｰﾀ工事</f>
        <v>1</v>
      </c>
    </row>
    <row r="4" spans="2:46" ht="14.25">
      <c r="B4" s="293"/>
      <c r="C4" s="293"/>
      <c r="D4" s="293"/>
      <c r="E4" s="293"/>
      <c r="F4" s="293"/>
      <c r="G4" s="293"/>
      <c r="H4" s="293"/>
      <c r="I4" s="293"/>
      <c r="J4" s="293"/>
      <c r="K4" s="293"/>
      <c r="L4" s="293"/>
      <c r="M4" s="293"/>
      <c r="N4" s="648" t="s">
        <v>426</v>
      </c>
      <c r="O4" s="648"/>
      <c r="P4" s="648"/>
      <c r="Q4" s="648"/>
      <c r="R4" s="648"/>
      <c r="S4" s="648"/>
      <c r="T4" s="648"/>
      <c r="U4" s="648"/>
      <c r="V4" s="648"/>
      <c r="W4" s="648"/>
      <c r="X4" s="648"/>
      <c r="Y4" s="648"/>
      <c r="Z4" s="648"/>
      <c r="AA4" s="293"/>
      <c r="AB4" s="293"/>
      <c r="AC4" s="293"/>
      <c r="AD4" s="293"/>
      <c r="AE4" s="293"/>
      <c r="AF4" s="293"/>
      <c r="AG4" s="293"/>
      <c r="AH4" s="293"/>
      <c r="AI4" s="293"/>
      <c r="AJ4" s="293"/>
      <c r="AK4" s="293"/>
      <c r="AL4" s="293"/>
      <c r="AM4" s="293"/>
      <c r="AN4" s="293"/>
      <c r="AS4" s="183" t="s">
        <v>299</v>
      </c>
      <c r="AT4" s="183" t="b">
        <f>入力ｼｰﾄ!AL63</f>
        <v>1</v>
      </c>
    </row>
    <row r="5" spans="2:46">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S5" s="183" t="s">
        <v>104</v>
      </c>
      <c r="AT5" s="183" t="b">
        <f>PP管</f>
        <v>1</v>
      </c>
    </row>
    <row r="6" spans="2:46">
      <c r="B6" s="293"/>
      <c r="C6" s="581" t="s">
        <v>83</v>
      </c>
      <c r="D6" s="509"/>
      <c r="E6" s="509"/>
      <c r="F6" s="509"/>
      <c r="G6" s="509"/>
      <c r="H6" s="509"/>
      <c r="I6" s="509"/>
      <c r="J6" s="509"/>
      <c r="K6" s="509"/>
      <c r="L6" s="509"/>
      <c r="M6" s="511"/>
      <c r="N6" s="208"/>
      <c r="O6" s="618" t="str">
        <f>設計審査申請書!O20</f>
        <v>一関市竹山町7番2号</v>
      </c>
      <c r="P6" s="618"/>
      <c r="Q6" s="618"/>
      <c r="R6" s="618"/>
      <c r="S6" s="618"/>
      <c r="T6" s="618"/>
      <c r="U6" s="618"/>
      <c r="V6" s="618"/>
      <c r="W6" s="618"/>
      <c r="X6" s="618"/>
      <c r="Y6" s="618"/>
      <c r="Z6" s="618"/>
      <c r="AA6" s="618"/>
      <c r="AB6" s="618"/>
      <c r="AC6" s="618"/>
      <c r="AD6" s="618"/>
      <c r="AE6" s="618"/>
      <c r="AF6" s="618"/>
      <c r="AG6" s="618"/>
      <c r="AH6" s="618"/>
      <c r="AI6" s="618"/>
      <c r="AJ6" s="618"/>
      <c r="AK6" s="618"/>
      <c r="AL6" s="618"/>
      <c r="AM6" s="290"/>
      <c r="AN6" s="293"/>
      <c r="AP6" s="82"/>
      <c r="AS6" s="183" t="s">
        <v>169</v>
      </c>
      <c r="AT6" s="183" t="b">
        <f>入力ｼｰﾄ!AJ65</f>
        <v>1</v>
      </c>
    </row>
    <row r="7" spans="2:46">
      <c r="B7" s="293"/>
      <c r="C7" s="582"/>
      <c r="D7" s="583"/>
      <c r="E7" s="583"/>
      <c r="F7" s="583"/>
      <c r="G7" s="583"/>
      <c r="H7" s="583"/>
      <c r="I7" s="583"/>
      <c r="J7" s="583"/>
      <c r="K7" s="583"/>
      <c r="L7" s="583"/>
      <c r="M7" s="584"/>
      <c r="N7" s="20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291"/>
      <c r="AN7" s="293"/>
      <c r="AS7" s="183" t="s">
        <v>105</v>
      </c>
      <c r="AT7" s="183" t="b">
        <f>XPEP管</f>
        <v>1</v>
      </c>
    </row>
    <row r="8" spans="2:46">
      <c r="B8" s="293"/>
      <c r="C8" s="59"/>
      <c r="D8" s="605" t="s">
        <v>84</v>
      </c>
      <c r="E8" s="605"/>
      <c r="F8" s="605"/>
      <c r="G8" s="605"/>
      <c r="H8" s="605"/>
      <c r="I8" s="605"/>
      <c r="J8" s="605"/>
      <c r="K8" s="605"/>
      <c r="L8" s="605"/>
      <c r="M8" s="211"/>
      <c r="N8" s="208"/>
      <c r="O8" s="618" t="str">
        <f>設計審査申請書!O22</f>
        <v>一 関　太 郎</v>
      </c>
      <c r="P8" s="618"/>
      <c r="Q8" s="618"/>
      <c r="R8" s="618"/>
      <c r="S8" s="618"/>
      <c r="T8" s="618"/>
      <c r="U8" s="618"/>
      <c r="V8" s="618"/>
      <c r="W8" s="618"/>
      <c r="X8" s="618"/>
      <c r="Y8" s="618"/>
      <c r="Z8" s="618"/>
      <c r="AA8" s="618"/>
      <c r="AB8" s="618"/>
      <c r="AC8" s="618"/>
      <c r="AD8" s="618"/>
      <c r="AE8" s="618"/>
      <c r="AF8" s="618"/>
      <c r="AG8" s="618"/>
      <c r="AH8" s="618"/>
      <c r="AI8" s="618"/>
      <c r="AJ8" s="618"/>
      <c r="AK8" s="618"/>
      <c r="AL8" s="618"/>
      <c r="AM8" s="292"/>
      <c r="AN8" s="293"/>
      <c r="AS8" s="183" t="s">
        <v>106</v>
      </c>
      <c r="AT8" s="183" t="b">
        <f>入力ｼｰﾄ!AJ68</f>
        <v>1</v>
      </c>
    </row>
    <row r="9" spans="2:46">
      <c r="B9" s="293"/>
      <c r="C9" s="53"/>
      <c r="D9" s="615"/>
      <c r="E9" s="615"/>
      <c r="F9" s="615"/>
      <c r="G9" s="615"/>
      <c r="H9" s="615"/>
      <c r="I9" s="615"/>
      <c r="J9" s="615"/>
      <c r="K9" s="615"/>
      <c r="L9" s="615"/>
      <c r="M9" s="212"/>
      <c r="N9" s="209"/>
      <c r="O9" s="619"/>
      <c r="P9" s="619"/>
      <c r="Q9" s="619"/>
      <c r="R9" s="619"/>
      <c r="S9" s="619"/>
      <c r="T9" s="619"/>
      <c r="U9" s="619"/>
      <c r="V9" s="619"/>
      <c r="W9" s="619"/>
      <c r="X9" s="619"/>
      <c r="Y9" s="619"/>
      <c r="Z9" s="619"/>
      <c r="AA9" s="619"/>
      <c r="AB9" s="619"/>
      <c r="AC9" s="619"/>
      <c r="AD9" s="619"/>
      <c r="AE9" s="619"/>
      <c r="AF9" s="619"/>
      <c r="AG9" s="619"/>
      <c r="AH9" s="619"/>
      <c r="AI9" s="619"/>
      <c r="AJ9" s="619"/>
      <c r="AK9" s="619"/>
      <c r="AL9" s="619"/>
      <c r="AM9" s="291"/>
      <c r="AN9" s="293"/>
      <c r="AS9" s="183" t="s">
        <v>160</v>
      </c>
      <c r="AT9" s="183" t="b">
        <f>入力ｼｰﾄ!AJ69</f>
        <v>1</v>
      </c>
    </row>
    <row r="10" spans="2:46">
      <c r="B10" s="293"/>
      <c r="C10" s="51"/>
      <c r="D10" s="605" t="s">
        <v>92</v>
      </c>
      <c r="E10" s="605"/>
      <c r="F10" s="605"/>
      <c r="G10" s="605"/>
      <c r="H10" s="605"/>
      <c r="I10" s="605"/>
      <c r="J10" s="605"/>
      <c r="K10" s="605"/>
      <c r="L10" s="605"/>
      <c r="M10" s="83"/>
      <c r="N10" s="289"/>
      <c r="O10" s="509" t="str">
        <f>設計審査申請書!O40</f>
        <v>新設</v>
      </c>
      <c r="P10" s="509"/>
      <c r="Q10" s="509"/>
      <c r="R10" s="509"/>
      <c r="S10" s="293"/>
      <c r="T10" s="509" t="s">
        <v>93</v>
      </c>
      <c r="U10" s="509"/>
      <c r="V10" s="293"/>
      <c r="W10" s="293"/>
      <c r="X10" s="509" t="s">
        <v>55</v>
      </c>
      <c r="Y10" s="293"/>
      <c r="Z10" s="699">
        <f>設計審査申請書!AA40</f>
        <v>0</v>
      </c>
      <c r="AA10" s="699"/>
      <c r="AB10" s="699"/>
      <c r="AC10" s="699"/>
      <c r="AD10" s="293"/>
      <c r="AE10" s="509" t="s">
        <v>56</v>
      </c>
      <c r="AF10" s="293"/>
      <c r="AG10" s="293"/>
      <c r="AH10" s="293"/>
      <c r="AI10" s="293"/>
      <c r="AJ10" s="293"/>
      <c r="AK10" s="293"/>
      <c r="AL10" s="293"/>
      <c r="AM10" s="292"/>
      <c r="AN10" s="293"/>
      <c r="AP10" s="82"/>
      <c r="AS10" s="183" t="s">
        <v>287</v>
      </c>
      <c r="AT10" s="183" t="b">
        <f>入力ｼｰﾄ!AJ70</f>
        <v>1</v>
      </c>
    </row>
    <row r="11" spans="2:46">
      <c r="B11" s="293"/>
      <c r="C11" s="53"/>
      <c r="D11" s="615"/>
      <c r="E11" s="615"/>
      <c r="F11" s="615"/>
      <c r="G11" s="615"/>
      <c r="H11" s="615"/>
      <c r="I11" s="615"/>
      <c r="J11" s="615"/>
      <c r="K11" s="615"/>
      <c r="L11" s="615"/>
      <c r="M11" s="84"/>
      <c r="N11" s="65"/>
      <c r="O11" s="583"/>
      <c r="P11" s="583"/>
      <c r="Q11" s="583"/>
      <c r="R11" s="583"/>
      <c r="S11" s="288"/>
      <c r="T11" s="513"/>
      <c r="U11" s="513"/>
      <c r="V11" s="288"/>
      <c r="W11" s="288"/>
      <c r="X11" s="513"/>
      <c r="Y11" s="288"/>
      <c r="Z11" s="698"/>
      <c r="AA11" s="698"/>
      <c r="AB11" s="698"/>
      <c r="AC11" s="698"/>
      <c r="AD11" s="288"/>
      <c r="AE11" s="513"/>
      <c r="AF11" s="288"/>
      <c r="AG11" s="288"/>
      <c r="AH11" s="288"/>
      <c r="AI11" s="288"/>
      <c r="AJ11" s="288"/>
      <c r="AK11" s="288"/>
      <c r="AL11" s="288"/>
      <c r="AM11" s="291"/>
      <c r="AN11" s="293"/>
      <c r="AS11" s="183" t="s">
        <v>107</v>
      </c>
      <c r="AT11" s="183" t="b">
        <f>入力ｼｰﾄ!AK67</f>
        <v>1</v>
      </c>
    </row>
    <row r="12" spans="2:46">
      <c r="B12" s="293"/>
      <c r="C12" s="745" t="s">
        <v>361</v>
      </c>
      <c r="D12" s="746"/>
      <c r="E12" s="746"/>
      <c r="F12" s="746"/>
      <c r="G12" s="746"/>
      <c r="H12" s="746"/>
      <c r="I12" s="746"/>
      <c r="J12" s="746"/>
      <c r="K12" s="746"/>
      <c r="L12" s="746"/>
      <c r="M12" s="747"/>
      <c r="N12" s="56"/>
      <c r="O12" s="586" t="s">
        <v>55</v>
      </c>
      <c r="P12" s="289"/>
      <c r="Q12" s="607" t="str">
        <f>設計審査申請書!Q24</f>
        <v>0001</v>
      </c>
      <c r="R12" s="607"/>
      <c r="S12" s="607"/>
      <c r="T12" s="607"/>
      <c r="U12" s="210"/>
      <c r="V12" s="586" t="s">
        <v>56</v>
      </c>
      <c r="W12" s="67"/>
      <c r="X12" s="599" t="str">
        <f>設計審査申請書!Y24</f>
        <v>有限会社 脇田郷水道</v>
      </c>
      <c r="Y12" s="599"/>
      <c r="Z12" s="599"/>
      <c r="AA12" s="599"/>
      <c r="AB12" s="599"/>
      <c r="AC12" s="599"/>
      <c r="AD12" s="599"/>
      <c r="AE12" s="599"/>
      <c r="AF12" s="599"/>
      <c r="AG12" s="599"/>
      <c r="AH12" s="599"/>
      <c r="AI12" s="599"/>
      <c r="AJ12" s="599"/>
      <c r="AK12" s="599"/>
      <c r="AL12" s="293"/>
      <c r="AM12" s="292"/>
      <c r="AN12" s="293"/>
    </row>
    <row r="13" spans="2:46">
      <c r="B13" s="293"/>
      <c r="C13" s="748"/>
      <c r="D13" s="746"/>
      <c r="E13" s="746"/>
      <c r="F13" s="746"/>
      <c r="G13" s="746"/>
      <c r="H13" s="746"/>
      <c r="I13" s="746"/>
      <c r="J13" s="746"/>
      <c r="K13" s="746"/>
      <c r="L13" s="746"/>
      <c r="M13" s="747"/>
      <c r="N13" s="288"/>
      <c r="O13" s="583"/>
      <c r="P13" s="65"/>
      <c r="Q13" s="583"/>
      <c r="R13" s="583"/>
      <c r="S13" s="583"/>
      <c r="T13" s="583"/>
      <c r="U13" s="65"/>
      <c r="V13" s="583"/>
      <c r="W13" s="65"/>
      <c r="X13" s="637"/>
      <c r="Y13" s="637"/>
      <c r="Z13" s="637"/>
      <c r="AA13" s="637"/>
      <c r="AB13" s="637"/>
      <c r="AC13" s="637"/>
      <c r="AD13" s="637"/>
      <c r="AE13" s="637"/>
      <c r="AF13" s="637"/>
      <c r="AG13" s="637"/>
      <c r="AH13" s="637"/>
      <c r="AI13" s="637"/>
      <c r="AJ13" s="637"/>
      <c r="AK13" s="637"/>
      <c r="AL13" s="288"/>
      <c r="AM13" s="291"/>
      <c r="AN13" s="293"/>
      <c r="AT13" s="82"/>
    </row>
    <row r="14" spans="2:46">
      <c r="B14" s="293"/>
      <c r="C14" s="745" t="s">
        <v>357</v>
      </c>
      <c r="D14" s="746"/>
      <c r="E14" s="746"/>
      <c r="F14" s="746"/>
      <c r="G14" s="746"/>
      <c r="H14" s="746"/>
      <c r="I14" s="746"/>
      <c r="J14" s="746"/>
      <c r="K14" s="746"/>
      <c r="L14" s="746"/>
      <c r="M14" s="747"/>
      <c r="N14" s="293"/>
      <c r="O14" s="586" t="s">
        <v>55</v>
      </c>
      <c r="P14" s="289"/>
      <c r="Q14" s="586">
        <f>設計審査申請書!Q26</f>
        <v>100001</v>
      </c>
      <c r="R14" s="586"/>
      <c r="S14" s="586"/>
      <c r="T14" s="586"/>
      <c r="U14" s="127"/>
      <c r="V14" s="586" t="s">
        <v>56</v>
      </c>
      <c r="W14" s="289"/>
      <c r="X14" s="562" t="str">
        <f>設計審査申請書!Y26</f>
        <v>脇田 郷一</v>
      </c>
      <c r="Y14" s="562"/>
      <c r="Z14" s="562"/>
      <c r="AA14" s="562"/>
      <c r="AB14" s="562"/>
      <c r="AC14" s="562"/>
      <c r="AD14" s="562"/>
      <c r="AE14" s="562"/>
      <c r="AF14" s="562"/>
      <c r="AG14" s="562"/>
      <c r="AH14" s="562"/>
      <c r="AI14" s="562"/>
      <c r="AJ14" s="562"/>
      <c r="AK14" s="562"/>
      <c r="AL14" s="293"/>
      <c r="AM14" s="292"/>
      <c r="AN14" s="293"/>
      <c r="AT14" s="82"/>
    </row>
    <row r="15" spans="2:46">
      <c r="B15" s="293"/>
      <c r="C15" s="748"/>
      <c r="D15" s="746"/>
      <c r="E15" s="746"/>
      <c r="F15" s="746"/>
      <c r="G15" s="746"/>
      <c r="H15" s="746"/>
      <c r="I15" s="746"/>
      <c r="J15" s="746"/>
      <c r="K15" s="746"/>
      <c r="L15" s="746"/>
      <c r="M15" s="747"/>
      <c r="N15" s="288"/>
      <c r="O15" s="583"/>
      <c r="P15" s="65"/>
      <c r="Q15" s="589"/>
      <c r="R15" s="589"/>
      <c r="S15" s="589"/>
      <c r="T15" s="589"/>
      <c r="U15" s="65"/>
      <c r="V15" s="583"/>
      <c r="W15" s="65"/>
      <c r="X15" s="565"/>
      <c r="Y15" s="565"/>
      <c r="Z15" s="565"/>
      <c r="AA15" s="565"/>
      <c r="AB15" s="565"/>
      <c r="AC15" s="565"/>
      <c r="AD15" s="565"/>
      <c r="AE15" s="565"/>
      <c r="AF15" s="565"/>
      <c r="AG15" s="565"/>
      <c r="AH15" s="565"/>
      <c r="AI15" s="565"/>
      <c r="AJ15" s="565"/>
      <c r="AK15" s="565"/>
      <c r="AL15" s="288"/>
      <c r="AM15" s="291"/>
      <c r="AN15" s="293"/>
      <c r="AP15" s="82"/>
      <c r="AT15" s="82"/>
    </row>
    <row r="16" spans="2:46">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T16" s="82"/>
    </row>
    <row r="17" spans="2:48">
      <c r="B17" s="293"/>
      <c r="C17" s="59"/>
      <c r="D17" s="605" t="s">
        <v>97</v>
      </c>
      <c r="E17" s="605"/>
      <c r="F17" s="605"/>
      <c r="G17" s="605"/>
      <c r="H17" s="605"/>
      <c r="I17" s="605"/>
      <c r="J17" s="605"/>
      <c r="K17" s="290"/>
      <c r="L17" s="581" t="s">
        <v>98</v>
      </c>
      <c r="M17" s="509"/>
      <c r="N17" s="509"/>
      <c r="O17" s="509"/>
      <c r="P17" s="509"/>
      <c r="Q17" s="509"/>
      <c r="R17" s="509"/>
      <c r="S17" s="509"/>
      <c r="T17" s="59"/>
      <c r="U17" s="586" t="s">
        <v>330</v>
      </c>
      <c r="V17" s="586"/>
      <c r="W17" s="586"/>
      <c r="X17" s="586"/>
      <c r="Y17" s="586"/>
      <c r="Z17" s="586"/>
      <c r="AA17" s="586"/>
      <c r="AB17" s="586"/>
      <c r="AC17" s="586"/>
      <c r="AD17" s="586"/>
      <c r="AE17" s="586"/>
      <c r="AF17" s="83"/>
      <c r="AG17" s="749" t="s">
        <v>99</v>
      </c>
      <c r="AH17" s="750"/>
      <c r="AI17" s="750"/>
      <c r="AJ17" s="750"/>
      <c r="AK17" s="750"/>
      <c r="AL17" s="750"/>
      <c r="AM17" s="751"/>
      <c r="AN17" s="293"/>
    </row>
    <row r="18" spans="2:48">
      <c r="B18" s="293"/>
      <c r="C18" s="51"/>
      <c r="D18" s="595"/>
      <c r="E18" s="595"/>
      <c r="F18" s="595"/>
      <c r="G18" s="595"/>
      <c r="H18" s="595"/>
      <c r="I18" s="595"/>
      <c r="J18" s="595"/>
      <c r="K18" s="292"/>
      <c r="L18" s="610"/>
      <c r="M18" s="513"/>
      <c r="N18" s="513"/>
      <c r="O18" s="513"/>
      <c r="P18" s="513"/>
      <c r="Q18" s="513"/>
      <c r="R18" s="513"/>
      <c r="S18" s="513"/>
      <c r="T18" s="53"/>
      <c r="U18" s="589"/>
      <c r="V18" s="589"/>
      <c r="W18" s="589"/>
      <c r="X18" s="589"/>
      <c r="Y18" s="589"/>
      <c r="Z18" s="589"/>
      <c r="AA18" s="589"/>
      <c r="AB18" s="589"/>
      <c r="AC18" s="589"/>
      <c r="AD18" s="589"/>
      <c r="AE18" s="589"/>
      <c r="AF18" s="84"/>
      <c r="AG18" s="752"/>
      <c r="AH18" s="753"/>
      <c r="AI18" s="753"/>
      <c r="AJ18" s="753"/>
      <c r="AK18" s="753"/>
      <c r="AL18" s="753"/>
      <c r="AM18" s="754"/>
      <c r="AN18" s="293"/>
    </row>
    <row r="19" spans="2:48" ht="27.75" customHeight="1">
      <c r="B19" s="293"/>
      <c r="C19" s="59"/>
      <c r="D19" s="744"/>
      <c r="E19" s="738"/>
      <c r="F19" s="738"/>
      <c r="G19" s="738"/>
      <c r="H19" s="738"/>
      <c r="I19" s="738"/>
      <c r="J19" s="738"/>
      <c r="K19" s="739"/>
      <c r="L19" s="293"/>
      <c r="M19" s="755"/>
      <c r="N19" s="756"/>
      <c r="O19" s="756"/>
      <c r="P19" s="756"/>
      <c r="Q19" s="756"/>
      <c r="R19" s="756"/>
      <c r="S19" s="757"/>
      <c r="T19" s="59"/>
      <c r="U19" s="744"/>
      <c r="V19" s="738"/>
      <c r="W19" s="738"/>
      <c r="X19" s="738"/>
      <c r="Y19" s="738"/>
      <c r="Z19" s="738"/>
      <c r="AA19" s="738"/>
      <c r="AB19" s="738"/>
      <c r="AC19" s="738"/>
      <c r="AD19" s="738"/>
      <c r="AE19" s="738"/>
      <c r="AF19" s="739"/>
      <c r="AG19" s="59"/>
      <c r="AH19" s="744"/>
      <c r="AI19" s="738"/>
      <c r="AJ19" s="738"/>
      <c r="AK19" s="738"/>
      <c r="AL19" s="738"/>
      <c r="AM19" s="739"/>
      <c r="AN19" s="293"/>
      <c r="AP19" s="740" t="s">
        <v>489</v>
      </c>
      <c r="AQ19" s="740"/>
      <c r="AR19" s="740"/>
      <c r="AS19" s="740"/>
      <c r="AT19" s="740"/>
      <c r="AU19" s="740"/>
      <c r="AV19" s="740"/>
    </row>
    <row r="20" spans="2:48" ht="27.75" customHeight="1">
      <c r="B20" s="293"/>
      <c r="C20" s="59"/>
      <c r="D20" s="744"/>
      <c r="E20" s="738"/>
      <c r="F20" s="738"/>
      <c r="G20" s="738"/>
      <c r="H20" s="738"/>
      <c r="I20" s="738"/>
      <c r="J20" s="738"/>
      <c r="K20" s="739"/>
      <c r="L20" s="59"/>
      <c r="M20" s="737"/>
      <c r="N20" s="738"/>
      <c r="O20" s="738"/>
      <c r="P20" s="738"/>
      <c r="Q20" s="738"/>
      <c r="R20" s="738"/>
      <c r="S20" s="739"/>
      <c r="T20" s="59"/>
      <c r="U20" s="744"/>
      <c r="V20" s="738"/>
      <c r="W20" s="738"/>
      <c r="X20" s="738"/>
      <c r="Y20" s="738"/>
      <c r="Z20" s="738"/>
      <c r="AA20" s="738"/>
      <c r="AB20" s="738"/>
      <c r="AC20" s="738"/>
      <c r="AD20" s="738"/>
      <c r="AE20" s="738"/>
      <c r="AF20" s="739"/>
      <c r="AG20" s="59"/>
      <c r="AH20" s="744"/>
      <c r="AI20" s="738"/>
      <c r="AJ20" s="738"/>
      <c r="AK20" s="738"/>
      <c r="AL20" s="738"/>
      <c r="AM20" s="739"/>
      <c r="AN20" s="293"/>
    </row>
    <row r="21" spans="2:48" ht="27.75" customHeight="1">
      <c r="B21" s="293"/>
      <c r="C21" s="51"/>
      <c r="D21" s="744"/>
      <c r="E21" s="738"/>
      <c r="F21" s="738"/>
      <c r="G21" s="738"/>
      <c r="H21" s="738"/>
      <c r="I21" s="738"/>
      <c r="J21" s="738"/>
      <c r="K21" s="739"/>
      <c r="L21" s="59"/>
      <c r="M21" s="737"/>
      <c r="N21" s="738"/>
      <c r="O21" s="738"/>
      <c r="P21" s="738"/>
      <c r="Q21" s="738"/>
      <c r="R21" s="738"/>
      <c r="S21" s="739"/>
      <c r="T21" s="59"/>
      <c r="U21" s="744"/>
      <c r="V21" s="738"/>
      <c r="W21" s="738"/>
      <c r="X21" s="738"/>
      <c r="Y21" s="738"/>
      <c r="Z21" s="738"/>
      <c r="AA21" s="738"/>
      <c r="AB21" s="738"/>
      <c r="AC21" s="738"/>
      <c r="AD21" s="738"/>
      <c r="AE21" s="738"/>
      <c r="AF21" s="739"/>
      <c r="AG21" s="59"/>
      <c r="AH21" s="744"/>
      <c r="AI21" s="738"/>
      <c r="AJ21" s="738"/>
      <c r="AK21" s="738"/>
      <c r="AL21" s="738"/>
      <c r="AM21" s="739"/>
      <c r="AN21" s="293"/>
    </row>
    <row r="22" spans="2:48" ht="27.75" customHeight="1">
      <c r="B22" s="293"/>
      <c r="C22" s="59"/>
      <c r="D22" s="744"/>
      <c r="E22" s="738"/>
      <c r="F22" s="738"/>
      <c r="G22" s="738"/>
      <c r="H22" s="738"/>
      <c r="I22" s="738"/>
      <c r="J22" s="738"/>
      <c r="K22" s="739"/>
      <c r="L22" s="59"/>
      <c r="M22" s="737"/>
      <c r="N22" s="738"/>
      <c r="O22" s="738"/>
      <c r="P22" s="738"/>
      <c r="Q22" s="738"/>
      <c r="R22" s="738"/>
      <c r="S22" s="739"/>
      <c r="T22" s="59"/>
      <c r="U22" s="744"/>
      <c r="V22" s="738"/>
      <c r="W22" s="738"/>
      <c r="X22" s="738"/>
      <c r="Y22" s="738"/>
      <c r="Z22" s="738"/>
      <c r="AA22" s="738"/>
      <c r="AB22" s="738"/>
      <c r="AC22" s="738"/>
      <c r="AD22" s="738"/>
      <c r="AE22" s="738"/>
      <c r="AF22" s="739"/>
      <c r="AG22" s="59"/>
      <c r="AH22" s="744"/>
      <c r="AI22" s="738"/>
      <c r="AJ22" s="738"/>
      <c r="AK22" s="738"/>
      <c r="AL22" s="738"/>
      <c r="AM22" s="739"/>
      <c r="AN22" s="293"/>
      <c r="AQ22" s="82"/>
    </row>
    <row r="23" spans="2:48" ht="27.75" customHeight="1">
      <c r="B23" s="293"/>
      <c r="C23" s="51"/>
      <c r="D23" s="744"/>
      <c r="E23" s="738"/>
      <c r="F23" s="738"/>
      <c r="G23" s="738"/>
      <c r="H23" s="738"/>
      <c r="I23" s="738"/>
      <c r="J23" s="738"/>
      <c r="K23" s="739"/>
      <c r="L23" s="59"/>
      <c r="M23" s="744"/>
      <c r="N23" s="738"/>
      <c r="O23" s="738"/>
      <c r="P23" s="738"/>
      <c r="Q23" s="738"/>
      <c r="R23" s="738"/>
      <c r="S23" s="739"/>
      <c r="T23" s="59"/>
      <c r="U23" s="744"/>
      <c r="V23" s="738"/>
      <c r="W23" s="738"/>
      <c r="X23" s="738"/>
      <c r="Y23" s="738"/>
      <c r="Z23" s="738"/>
      <c r="AA23" s="738"/>
      <c r="AB23" s="738"/>
      <c r="AC23" s="738"/>
      <c r="AD23" s="738"/>
      <c r="AE23" s="738"/>
      <c r="AF23" s="739"/>
      <c r="AG23" s="59"/>
      <c r="AH23" s="744"/>
      <c r="AI23" s="738"/>
      <c r="AJ23" s="738"/>
      <c r="AK23" s="738"/>
      <c r="AL23" s="738"/>
      <c r="AM23" s="739"/>
      <c r="AN23" s="293"/>
    </row>
    <row r="24" spans="2:48" ht="27.75" customHeight="1">
      <c r="B24" s="293"/>
      <c r="C24" s="59"/>
      <c r="D24" s="744"/>
      <c r="E24" s="738"/>
      <c r="F24" s="738"/>
      <c r="G24" s="738"/>
      <c r="H24" s="738"/>
      <c r="I24" s="738"/>
      <c r="J24" s="738"/>
      <c r="K24" s="739"/>
      <c r="L24" s="59"/>
      <c r="M24" s="744"/>
      <c r="N24" s="738"/>
      <c r="O24" s="738"/>
      <c r="P24" s="738"/>
      <c r="Q24" s="738"/>
      <c r="R24" s="738"/>
      <c r="S24" s="739"/>
      <c r="T24" s="59"/>
      <c r="U24" s="744"/>
      <c r="V24" s="738"/>
      <c r="W24" s="738"/>
      <c r="X24" s="738"/>
      <c r="Y24" s="738"/>
      <c r="Z24" s="738"/>
      <c r="AA24" s="738"/>
      <c r="AB24" s="738"/>
      <c r="AC24" s="738"/>
      <c r="AD24" s="738"/>
      <c r="AE24" s="738"/>
      <c r="AF24" s="739"/>
      <c r="AG24" s="59"/>
      <c r="AH24" s="744"/>
      <c r="AI24" s="738"/>
      <c r="AJ24" s="738"/>
      <c r="AK24" s="738"/>
      <c r="AL24" s="738"/>
      <c r="AM24" s="739"/>
      <c r="AN24" s="293"/>
    </row>
    <row r="25" spans="2:48" ht="27.75" customHeight="1">
      <c r="B25" s="293"/>
      <c r="C25" s="59"/>
      <c r="D25" s="737"/>
      <c r="E25" s="738"/>
      <c r="F25" s="738"/>
      <c r="G25" s="738"/>
      <c r="H25" s="738"/>
      <c r="I25" s="738"/>
      <c r="J25" s="738"/>
      <c r="K25" s="739"/>
      <c r="L25" s="287"/>
      <c r="M25" s="744"/>
      <c r="N25" s="738"/>
      <c r="O25" s="738"/>
      <c r="P25" s="738"/>
      <c r="Q25" s="738"/>
      <c r="R25" s="738"/>
      <c r="S25" s="739"/>
      <c r="T25" s="287"/>
      <c r="U25" s="737"/>
      <c r="V25" s="738"/>
      <c r="W25" s="738"/>
      <c r="X25" s="738"/>
      <c r="Y25" s="738"/>
      <c r="Z25" s="738"/>
      <c r="AA25" s="738"/>
      <c r="AB25" s="738"/>
      <c r="AC25" s="738"/>
      <c r="AD25" s="738"/>
      <c r="AE25" s="738"/>
      <c r="AF25" s="739"/>
      <c r="AG25" s="287"/>
      <c r="AH25" s="737"/>
      <c r="AI25" s="738"/>
      <c r="AJ25" s="738"/>
      <c r="AK25" s="738"/>
      <c r="AL25" s="738"/>
      <c r="AM25" s="739"/>
      <c r="AN25" s="293"/>
    </row>
    <row r="26" spans="2:48" ht="27.75" customHeight="1">
      <c r="B26" s="293"/>
      <c r="C26" s="59"/>
      <c r="D26" s="737"/>
      <c r="E26" s="738"/>
      <c r="F26" s="738"/>
      <c r="G26" s="738"/>
      <c r="H26" s="738"/>
      <c r="I26" s="738"/>
      <c r="J26" s="738"/>
      <c r="K26" s="739"/>
      <c r="L26" s="287"/>
      <c r="M26" s="744"/>
      <c r="N26" s="738"/>
      <c r="O26" s="738"/>
      <c r="P26" s="738"/>
      <c r="Q26" s="738"/>
      <c r="R26" s="738"/>
      <c r="S26" s="739"/>
      <c r="T26" s="287"/>
      <c r="U26" s="737"/>
      <c r="V26" s="738"/>
      <c r="W26" s="738"/>
      <c r="X26" s="738"/>
      <c r="Y26" s="738"/>
      <c r="Z26" s="738"/>
      <c r="AA26" s="738"/>
      <c r="AB26" s="738"/>
      <c r="AC26" s="738"/>
      <c r="AD26" s="738"/>
      <c r="AE26" s="738"/>
      <c r="AF26" s="739"/>
      <c r="AG26" s="287"/>
      <c r="AH26" s="737"/>
      <c r="AI26" s="738"/>
      <c r="AJ26" s="738"/>
      <c r="AK26" s="738"/>
      <c r="AL26" s="738"/>
      <c r="AM26" s="739"/>
      <c r="AN26" s="293"/>
    </row>
    <row r="27" spans="2:48" ht="27.75" customHeight="1">
      <c r="B27" s="293"/>
      <c r="C27" s="59"/>
      <c r="D27" s="744"/>
      <c r="E27" s="738"/>
      <c r="F27" s="738"/>
      <c r="G27" s="738"/>
      <c r="H27" s="738"/>
      <c r="I27" s="738"/>
      <c r="J27" s="738"/>
      <c r="K27" s="739"/>
      <c r="L27" s="59"/>
      <c r="M27" s="737"/>
      <c r="N27" s="738"/>
      <c r="O27" s="738"/>
      <c r="P27" s="738"/>
      <c r="Q27" s="738"/>
      <c r="R27" s="738"/>
      <c r="S27" s="739"/>
      <c r="T27" s="59"/>
      <c r="U27" s="744"/>
      <c r="V27" s="738"/>
      <c r="W27" s="738"/>
      <c r="X27" s="738"/>
      <c r="Y27" s="738"/>
      <c r="Z27" s="738"/>
      <c r="AA27" s="738"/>
      <c r="AB27" s="738"/>
      <c r="AC27" s="738"/>
      <c r="AD27" s="738"/>
      <c r="AE27" s="738"/>
      <c r="AF27" s="739"/>
      <c r="AG27" s="59"/>
      <c r="AH27" s="744"/>
      <c r="AI27" s="738"/>
      <c r="AJ27" s="738"/>
      <c r="AK27" s="738"/>
      <c r="AL27" s="738"/>
      <c r="AM27" s="739"/>
      <c r="AN27" s="293"/>
    </row>
    <row r="28" spans="2:48" ht="27.75" customHeight="1">
      <c r="B28" s="293"/>
      <c r="C28" s="59"/>
      <c r="D28" s="737"/>
      <c r="E28" s="738"/>
      <c r="F28" s="738"/>
      <c r="G28" s="738"/>
      <c r="H28" s="738"/>
      <c r="I28" s="738"/>
      <c r="J28" s="738"/>
      <c r="K28" s="739"/>
      <c r="L28" s="59"/>
      <c r="M28" s="744"/>
      <c r="N28" s="738"/>
      <c r="O28" s="738"/>
      <c r="P28" s="738"/>
      <c r="Q28" s="738"/>
      <c r="R28" s="738"/>
      <c r="S28" s="739"/>
      <c r="T28" s="59"/>
      <c r="U28" s="744"/>
      <c r="V28" s="738"/>
      <c r="W28" s="738"/>
      <c r="X28" s="738"/>
      <c r="Y28" s="738"/>
      <c r="Z28" s="738"/>
      <c r="AA28" s="738"/>
      <c r="AB28" s="738"/>
      <c r="AC28" s="738"/>
      <c r="AD28" s="738"/>
      <c r="AE28" s="738"/>
      <c r="AF28" s="739"/>
      <c r="AG28" s="59"/>
      <c r="AH28" s="744"/>
      <c r="AI28" s="738"/>
      <c r="AJ28" s="738"/>
      <c r="AK28" s="738"/>
      <c r="AL28" s="738"/>
      <c r="AM28" s="739"/>
      <c r="AN28" s="293"/>
    </row>
    <row r="29" spans="2:48" ht="27.75" customHeight="1">
      <c r="B29" s="293"/>
      <c r="C29" s="59"/>
      <c r="D29" s="744"/>
      <c r="E29" s="738"/>
      <c r="F29" s="738"/>
      <c r="G29" s="738"/>
      <c r="H29" s="738"/>
      <c r="I29" s="738"/>
      <c r="J29" s="738"/>
      <c r="K29" s="739"/>
      <c r="L29" s="59"/>
      <c r="M29" s="737"/>
      <c r="N29" s="738"/>
      <c r="O29" s="738"/>
      <c r="P29" s="738"/>
      <c r="Q29" s="738"/>
      <c r="R29" s="738"/>
      <c r="S29" s="739"/>
      <c r="T29" s="59"/>
      <c r="U29" s="744"/>
      <c r="V29" s="738"/>
      <c r="W29" s="738"/>
      <c r="X29" s="738"/>
      <c r="Y29" s="738"/>
      <c r="Z29" s="738"/>
      <c r="AA29" s="738"/>
      <c r="AB29" s="738"/>
      <c r="AC29" s="738"/>
      <c r="AD29" s="738"/>
      <c r="AE29" s="738"/>
      <c r="AF29" s="739"/>
      <c r="AG29" s="59"/>
      <c r="AH29" s="744"/>
      <c r="AI29" s="738"/>
      <c r="AJ29" s="738"/>
      <c r="AK29" s="738"/>
      <c r="AL29" s="738"/>
      <c r="AM29" s="739"/>
      <c r="AN29" s="293"/>
    </row>
    <row r="30" spans="2:48" ht="27.75" customHeight="1">
      <c r="B30" s="293"/>
      <c r="C30" s="59"/>
      <c r="D30" s="744"/>
      <c r="E30" s="738"/>
      <c r="F30" s="738"/>
      <c r="G30" s="738"/>
      <c r="H30" s="738"/>
      <c r="I30" s="738"/>
      <c r="J30" s="738"/>
      <c r="K30" s="739"/>
      <c r="L30" s="59"/>
      <c r="M30" s="744"/>
      <c r="N30" s="738"/>
      <c r="O30" s="738"/>
      <c r="P30" s="738"/>
      <c r="Q30" s="738"/>
      <c r="R30" s="738"/>
      <c r="S30" s="739"/>
      <c r="T30" s="59"/>
      <c r="U30" s="744"/>
      <c r="V30" s="738"/>
      <c r="W30" s="738"/>
      <c r="X30" s="738"/>
      <c r="Y30" s="738"/>
      <c r="Z30" s="738"/>
      <c r="AA30" s="738"/>
      <c r="AB30" s="738"/>
      <c r="AC30" s="738"/>
      <c r="AD30" s="738"/>
      <c r="AE30" s="738"/>
      <c r="AF30" s="739"/>
      <c r="AG30" s="59"/>
      <c r="AH30" s="744"/>
      <c r="AI30" s="738"/>
      <c r="AJ30" s="738"/>
      <c r="AK30" s="738"/>
      <c r="AL30" s="738"/>
      <c r="AM30" s="739"/>
      <c r="AN30" s="293"/>
    </row>
    <row r="31" spans="2:48" ht="27.75" customHeight="1">
      <c r="B31" s="293"/>
      <c r="C31" s="59"/>
      <c r="D31" s="744"/>
      <c r="E31" s="738"/>
      <c r="F31" s="738"/>
      <c r="G31" s="738"/>
      <c r="H31" s="738"/>
      <c r="I31" s="738"/>
      <c r="J31" s="738"/>
      <c r="K31" s="739"/>
      <c r="L31" s="59"/>
      <c r="M31" s="744"/>
      <c r="N31" s="738"/>
      <c r="O31" s="738"/>
      <c r="P31" s="738"/>
      <c r="Q31" s="738"/>
      <c r="R31" s="738"/>
      <c r="S31" s="739"/>
      <c r="T31" s="59"/>
      <c r="U31" s="744"/>
      <c r="V31" s="738"/>
      <c r="W31" s="738"/>
      <c r="X31" s="738"/>
      <c r="Y31" s="738"/>
      <c r="Z31" s="738"/>
      <c r="AA31" s="738"/>
      <c r="AB31" s="738"/>
      <c r="AC31" s="738"/>
      <c r="AD31" s="738"/>
      <c r="AE31" s="738"/>
      <c r="AF31" s="739"/>
      <c r="AG31" s="59"/>
      <c r="AH31" s="744"/>
      <c r="AI31" s="738"/>
      <c r="AJ31" s="738"/>
      <c r="AK31" s="738"/>
      <c r="AL31" s="738"/>
      <c r="AM31" s="739"/>
      <c r="AN31" s="293"/>
    </row>
    <row r="32" spans="2:48" ht="27.75" customHeight="1">
      <c r="B32" s="293"/>
      <c r="C32" s="59"/>
      <c r="D32" s="737"/>
      <c r="E32" s="738"/>
      <c r="F32" s="738"/>
      <c r="G32" s="738"/>
      <c r="H32" s="738"/>
      <c r="I32" s="738"/>
      <c r="J32" s="738"/>
      <c r="K32" s="739"/>
      <c r="L32" s="59"/>
      <c r="M32" s="744"/>
      <c r="N32" s="738"/>
      <c r="O32" s="738"/>
      <c r="P32" s="738"/>
      <c r="Q32" s="738"/>
      <c r="R32" s="738"/>
      <c r="S32" s="739"/>
      <c r="T32" s="59"/>
      <c r="U32" s="744"/>
      <c r="V32" s="738"/>
      <c r="W32" s="738"/>
      <c r="X32" s="738"/>
      <c r="Y32" s="738"/>
      <c r="Z32" s="738"/>
      <c r="AA32" s="738"/>
      <c r="AB32" s="738"/>
      <c r="AC32" s="738"/>
      <c r="AD32" s="738"/>
      <c r="AE32" s="738"/>
      <c r="AF32" s="739"/>
      <c r="AG32" s="86"/>
      <c r="AH32" s="744"/>
      <c r="AI32" s="738"/>
      <c r="AJ32" s="738"/>
      <c r="AK32" s="738"/>
      <c r="AL32" s="738"/>
      <c r="AM32" s="739"/>
      <c r="AN32" s="293"/>
    </row>
    <row r="33" spans="2:46" ht="27.75" customHeight="1">
      <c r="B33" s="293"/>
      <c r="C33" s="59"/>
      <c r="D33" s="744"/>
      <c r="E33" s="738"/>
      <c r="F33" s="738"/>
      <c r="G33" s="738"/>
      <c r="H33" s="738"/>
      <c r="I33" s="738"/>
      <c r="J33" s="738"/>
      <c r="K33" s="739"/>
      <c r="L33" s="48"/>
      <c r="M33" s="744"/>
      <c r="N33" s="738"/>
      <c r="O33" s="738"/>
      <c r="P33" s="738"/>
      <c r="Q33" s="738"/>
      <c r="R33" s="738"/>
      <c r="S33" s="739"/>
      <c r="T33" s="59"/>
      <c r="U33" s="744"/>
      <c r="V33" s="738"/>
      <c r="W33" s="738"/>
      <c r="X33" s="738"/>
      <c r="Y33" s="738"/>
      <c r="Z33" s="738"/>
      <c r="AA33" s="738"/>
      <c r="AB33" s="738"/>
      <c r="AC33" s="738"/>
      <c r="AD33" s="738"/>
      <c r="AE33" s="738"/>
      <c r="AF33" s="739"/>
      <c r="AG33" s="169"/>
      <c r="AH33" s="744"/>
      <c r="AI33" s="738"/>
      <c r="AJ33" s="738"/>
      <c r="AK33" s="738"/>
      <c r="AL33" s="738"/>
      <c r="AM33" s="739"/>
      <c r="AN33" s="293"/>
    </row>
    <row r="34" spans="2:46" ht="27.75" customHeight="1">
      <c r="B34" s="293"/>
      <c r="C34" s="48"/>
      <c r="D34" s="737"/>
      <c r="E34" s="738"/>
      <c r="F34" s="738"/>
      <c r="G34" s="738"/>
      <c r="H34" s="738"/>
      <c r="I34" s="738"/>
      <c r="J34" s="738"/>
      <c r="K34" s="739"/>
      <c r="L34" s="293"/>
      <c r="M34" s="737"/>
      <c r="N34" s="738"/>
      <c r="O34" s="738"/>
      <c r="P34" s="738"/>
      <c r="Q34" s="738"/>
      <c r="R34" s="738"/>
      <c r="S34" s="739"/>
      <c r="T34" s="59"/>
      <c r="U34" s="737"/>
      <c r="V34" s="738"/>
      <c r="W34" s="738"/>
      <c r="X34" s="738"/>
      <c r="Y34" s="738"/>
      <c r="Z34" s="738"/>
      <c r="AA34" s="738"/>
      <c r="AB34" s="738"/>
      <c r="AC34" s="738"/>
      <c r="AD34" s="738"/>
      <c r="AE34" s="738"/>
      <c r="AF34" s="739"/>
      <c r="AG34" s="184"/>
      <c r="AH34" s="758"/>
      <c r="AI34" s="742"/>
      <c r="AJ34" s="742"/>
      <c r="AK34" s="742"/>
      <c r="AL34" s="742"/>
      <c r="AM34" s="743"/>
      <c r="AN34" s="293"/>
    </row>
    <row r="35" spans="2:46" ht="27.75" customHeight="1">
      <c r="B35" s="293"/>
      <c r="C35" s="51"/>
      <c r="D35" s="741"/>
      <c r="E35" s="742"/>
      <c r="F35" s="742"/>
      <c r="G35" s="742"/>
      <c r="H35" s="742"/>
      <c r="I35" s="742"/>
      <c r="J35" s="742"/>
      <c r="K35" s="743"/>
      <c r="L35" s="59"/>
      <c r="M35" s="737"/>
      <c r="N35" s="738"/>
      <c r="O35" s="738"/>
      <c r="P35" s="738"/>
      <c r="Q35" s="738"/>
      <c r="R35" s="738"/>
      <c r="S35" s="739"/>
      <c r="T35" s="59"/>
      <c r="U35" s="737"/>
      <c r="V35" s="738"/>
      <c r="W35" s="738"/>
      <c r="X35" s="738"/>
      <c r="Y35" s="738"/>
      <c r="Z35" s="738"/>
      <c r="AA35" s="738"/>
      <c r="AB35" s="738"/>
      <c r="AC35" s="738"/>
      <c r="AD35" s="738"/>
      <c r="AE35" s="738"/>
      <c r="AF35" s="739"/>
      <c r="AG35" s="86"/>
      <c r="AH35" s="744"/>
      <c r="AI35" s="738"/>
      <c r="AJ35" s="738"/>
      <c r="AK35" s="738"/>
      <c r="AL35" s="738"/>
      <c r="AM35" s="739"/>
      <c r="AN35" s="293"/>
    </row>
    <row r="36" spans="2:46" ht="27" customHeight="1">
      <c r="B36" s="293"/>
      <c r="C36" s="48"/>
      <c r="D36" s="711"/>
      <c r="E36" s="711"/>
      <c r="F36" s="711"/>
      <c r="G36" s="711"/>
      <c r="H36" s="711"/>
      <c r="I36" s="711"/>
      <c r="J36" s="711"/>
      <c r="K36" s="712"/>
      <c r="L36" s="48"/>
      <c r="M36" s="711"/>
      <c r="N36" s="711"/>
      <c r="O36" s="711"/>
      <c r="P36" s="711"/>
      <c r="Q36" s="711"/>
      <c r="R36" s="711"/>
      <c r="S36" s="712"/>
      <c r="T36" s="48"/>
      <c r="U36" s="711"/>
      <c r="V36" s="711"/>
      <c r="W36" s="711"/>
      <c r="X36" s="711"/>
      <c r="Y36" s="711"/>
      <c r="Z36" s="711"/>
      <c r="AA36" s="711"/>
      <c r="AB36" s="711"/>
      <c r="AC36" s="711"/>
      <c r="AD36" s="711"/>
      <c r="AE36" s="711"/>
      <c r="AF36" s="712"/>
      <c r="AG36" s="169"/>
      <c r="AH36" s="711"/>
      <c r="AI36" s="711"/>
      <c r="AJ36" s="711"/>
      <c r="AK36" s="711"/>
      <c r="AL36" s="711"/>
      <c r="AM36" s="712"/>
      <c r="AN36" s="293"/>
    </row>
    <row r="37" spans="2:46" ht="27" customHeight="1">
      <c r="B37" s="293"/>
      <c r="C37" s="48"/>
      <c r="D37" s="711"/>
      <c r="E37" s="711"/>
      <c r="F37" s="711"/>
      <c r="G37" s="711"/>
      <c r="H37" s="711"/>
      <c r="I37" s="711"/>
      <c r="J37" s="711"/>
      <c r="K37" s="712"/>
      <c r="L37" s="48"/>
      <c r="M37" s="711"/>
      <c r="N37" s="711"/>
      <c r="O37" s="711"/>
      <c r="P37" s="711"/>
      <c r="Q37" s="711"/>
      <c r="R37" s="711"/>
      <c r="S37" s="712"/>
      <c r="T37" s="48"/>
      <c r="U37" s="711"/>
      <c r="V37" s="711"/>
      <c r="W37" s="711"/>
      <c r="X37" s="711"/>
      <c r="Y37" s="711"/>
      <c r="Z37" s="711"/>
      <c r="AA37" s="711"/>
      <c r="AB37" s="711"/>
      <c r="AC37" s="711"/>
      <c r="AD37" s="711"/>
      <c r="AE37" s="711"/>
      <c r="AF37" s="712"/>
      <c r="AG37" s="169"/>
      <c r="AH37" s="711"/>
      <c r="AI37" s="711"/>
      <c r="AJ37" s="711"/>
      <c r="AK37" s="711"/>
      <c r="AL37" s="711"/>
      <c r="AM37" s="712"/>
      <c r="AN37" s="293"/>
      <c r="AO37" s="185"/>
      <c r="AP37" s="182"/>
      <c r="AQ37" s="182"/>
      <c r="AR37" s="182"/>
      <c r="AT37" s="182"/>
    </row>
    <row r="38" spans="2:46">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row>
  </sheetData>
  <sheetProtection password="D805" sheet="1" objects="1" scenarios="1"/>
  <mergeCells count="103">
    <mergeCell ref="D37:K37"/>
    <mergeCell ref="M37:S37"/>
    <mergeCell ref="U37:AF37"/>
    <mergeCell ref="AH37:AM37"/>
    <mergeCell ref="D35:K35"/>
    <mergeCell ref="M35:S35"/>
    <mergeCell ref="U35:AF35"/>
    <mergeCell ref="AH35:AM35"/>
    <mergeCell ref="D36:K36"/>
    <mergeCell ref="M36:S36"/>
    <mergeCell ref="U36:AF36"/>
    <mergeCell ref="AH36:AM36"/>
    <mergeCell ref="D33:K33"/>
    <mergeCell ref="M33:S33"/>
    <mergeCell ref="U33:AF33"/>
    <mergeCell ref="AH33:AM33"/>
    <mergeCell ref="D34:K34"/>
    <mergeCell ref="M34:S34"/>
    <mergeCell ref="U34:AF34"/>
    <mergeCell ref="AH34:AM34"/>
    <mergeCell ref="D31:K31"/>
    <mergeCell ref="M31:S31"/>
    <mergeCell ref="U31:AF31"/>
    <mergeCell ref="AH31:AM31"/>
    <mergeCell ref="D32:K32"/>
    <mergeCell ref="M32:S32"/>
    <mergeCell ref="U32:AF32"/>
    <mergeCell ref="AH32:AM32"/>
    <mergeCell ref="D29:K29"/>
    <mergeCell ref="M29:S29"/>
    <mergeCell ref="U29:AF29"/>
    <mergeCell ref="AH29:AM29"/>
    <mergeCell ref="D30:K30"/>
    <mergeCell ref="M30:S30"/>
    <mergeCell ref="U30:AF30"/>
    <mergeCell ref="AH30:AM30"/>
    <mergeCell ref="D27:K27"/>
    <mergeCell ref="M27:S27"/>
    <mergeCell ref="U27:AF27"/>
    <mergeCell ref="AH27:AM27"/>
    <mergeCell ref="D28:K28"/>
    <mergeCell ref="M28:S28"/>
    <mergeCell ref="U28:AF28"/>
    <mergeCell ref="AH28:AM28"/>
    <mergeCell ref="D25:K25"/>
    <mergeCell ref="M25:S25"/>
    <mergeCell ref="U25:AF25"/>
    <mergeCell ref="AH25:AM25"/>
    <mergeCell ref="D26:K26"/>
    <mergeCell ref="M26:S26"/>
    <mergeCell ref="U26:AF26"/>
    <mergeCell ref="AH26:AM26"/>
    <mergeCell ref="D23:K23"/>
    <mergeCell ref="M23:S23"/>
    <mergeCell ref="U23:AF23"/>
    <mergeCell ref="AH23:AM23"/>
    <mergeCell ref="D24:K24"/>
    <mergeCell ref="M24:S24"/>
    <mergeCell ref="U24:AF24"/>
    <mergeCell ref="AH24:AM24"/>
    <mergeCell ref="D21:K21"/>
    <mergeCell ref="M21:S21"/>
    <mergeCell ref="U21:AF21"/>
    <mergeCell ref="AH21:AM21"/>
    <mergeCell ref="D22:K22"/>
    <mergeCell ref="M22:S22"/>
    <mergeCell ref="U22:AF22"/>
    <mergeCell ref="AH22:AM22"/>
    <mergeCell ref="D19:K19"/>
    <mergeCell ref="M19:S19"/>
    <mergeCell ref="U19:AF19"/>
    <mergeCell ref="AH19:AM19"/>
    <mergeCell ref="AP19:AV19"/>
    <mergeCell ref="D20:K20"/>
    <mergeCell ref="M20:S20"/>
    <mergeCell ref="U20:AF20"/>
    <mergeCell ref="AH20:AM20"/>
    <mergeCell ref="C14:M15"/>
    <mergeCell ref="O14:O15"/>
    <mergeCell ref="Q14:T15"/>
    <mergeCell ref="V14:V15"/>
    <mergeCell ref="X14:AK15"/>
    <mergeCell ref="D17:J18"/>
    <mergeCell ref="L17:S18"/>
    <mergeCell ref="U17:AE18"/>
    <mergeCell ref="AG17:AM18"/>
    <mergeCell ref="AG3:AL3"/>
    <mergeCell ref="AE10:AE11"/>
    <mergeCell ref="C12:M13"/>
    <mergeCell ref="O12:O13"/>
    <mergeCell ref="Q12:T13"/>
    <mergeCell ref="V12:V13"/>
    <mergeCell ref="X12:AK13"/>
    <mergeCell ref="N4:Z4"/>
    <mergeCell ref="C6:M7"/>
    <mergeCell ref="O6:AL7"/>
    <mergeCell ref="D8:L9"/>
    <mergeCell ref="O8:AL9"/>
    <mergeCell ref="D10:L11"/>
    <mergeCell ref="O10:R11"/>
    <mergeCell ref="T10:U11"/>
    <mergeCell ref="X10:X11"/>
    <mergeCell ref="Z10:AC11"/>
  </mergeCells>
  <phoneticPr fontId="3"/>
  <pageMargins left="0.70866141732283472" right="0.70866141732283472" top="0.74803149606299213" bottom="0.74803149606299213" header="0.31496062992125984" footer="0.31496062992125984"/>
  <pageSetup paperSize="9" orientation="portrait"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P58"/>
  <sheetViews>
    <sheetView showGridLines="0" showRowColHeaders="0" workbookViewId="0">
      <selection activeCell="L16" sqref="E16:O17"/>
    </sheetView>
  </sheetViews>
  <sheetFormatPr defaultRowHeight="13.5"/>
  <cols>
    <col min="1" max="40" width="2.25" style="46" customWidth="1"/>
    <col min="41" max="16384" width="9" style="46"/>
  </cols>
  <sheetData>
    <row r="2" spans="2:42">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row>
    <row r="3" spans="2:42">
      <c r="B3" s="47"/>
      <c r="C3" s="47" t="s">
        <v>100</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683" t="str">
        <f>Ver&amp;"-"&amp;SN</f>
        <v>H29/4/1版-ji7lvz</v>
      </c>
      <c r="AH3" s="683"/>
      <c r="AI3" s="683"/>
      <c r="AJ3" s="683"/>
      <c r="AK3" s="683"/>
      <c r="AL3" s="683"/>
      <c r="AM3" s="47"/>
      <c r="AN3" s="47"/>
    </row>
    <row r="4" spans="2:4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row>
    <row r="5" spans="2:42">
      <c r="B5" s="47"/>
      <c r="C5" s="47"/>
      <c r="D5" s="47"/>
      <c r="E5" s="47"/>
      <c r="F5" s="47"/>
      <c r="G5" s="47"/>
      <c r="H5" s="47"/>
      <c r="I5" s="47"/>
      <c r="J5" s="47"/>
      <c r="K5" s="47"/>
      <c r="L5" s="47"/>
      <c r="M5" s="47"/>
      <c r="N5" s="47"/>
      <c r="O5" s="48"/>
      <c r="P5" s="508"/>
      <c r="Q5" s="508"/>
      <c r="R5" s="508"/>
      <c r="S5" s="50"/>
      <c r="T5" s="591"/>
      <c r="U5" s="495"/>
      <c r="V5" s="495"/>
      <c r="W5" s="495"/>
      <c r="X5" s="592"/>
      <c r="Y5" s="49"/>
      <c r="Z5" s="508"/>
      <c r="AA5" s="508"/>
      <c r="AB5" s="508"/>
      <c r="AC5" s="50"/>
      <c r="AD5" s="49"/>
      <c r="AE5" s="507"/>
      <c r="AF5" s="508"/>
      <c r="AG5" s="508"/>
      <c r="AH5" s="50"/>
      <c r="AI5" s="49"/>
      <c r="AJ5" s="507"/>
      <c r="AK5" s="508"/>
      <c r="AL5" s="508"/>
      <c r="AM5" s="50"/>
      <c r="AN5" s="47"/>
    </row>
    <row r="6" spans="2:42">
      <c r="B6" s="47"/>
      <c r="C6" s="47"/>
      <c r="D6" s="47"/>
      <c r="E6" s="47"/>
      <c r="F6" s="47"/>
      <c r="G6" s="47"/>
      <c r="H6" s="47"/>
      <c r="I6" s="47"/>
      <c r="J6" s="47"/>
      <c r="K6" s="47"/>
      <c r="L6" s="47"/>
      <c r="M6" s="47"/>
      <c r="N6" s="47"/>
      <c r="O6" s="51"/>
      <c r="P6" s="47"/>
      <c r="Q6" s="47"/>
      <c r="R6" s="47"/>
      <c r="S6" s="52"/>
      <c r="T6" s="47"/>
      <c r="U6" s="47"/>
      <c r="V6" s="47"/>
      <c r="W6" s="47"/>
      <c r="X6" s="52"/>
      <c r="Y6" s="47"/>
      <c r="Z6" s="47"/>
      <c r="AA6" s="47"/>
      <c r="AB6" s="47"/>
      <c r="AC6" s="52"/>
      <c r="AD6" s="47"/>
      <c r="AE6" s="47"/>
      <c r="AF6" s="47"/>
      <c r="AG6" s="47"/>
      <c r="AH6" s="52"/>
      <c r="AI6" s="47"/>
      <c r="AJ6" s="47"/>
      <c r="AK6" s="47"/>
      <c r="AL6" s="47"/>
      <c r="AM6" s="52"/>
      <c r="AN6" s="47"/>
    </row>
    <row r="7" spans="2:42">
      <c r="B7" s="47"/>
      <c r="C7" s="47"/>
      <c r="D7" s="47"/>
      <c r="E7" s="47"/>
      <c r="F7" s="47"/>
      <c r="G7" s="47"/>
      <c r="H7" s="47"/>
      <c r="I7" s="47"/>
      <c r="J7" s="47"/>
      <c r="K7" s="47"/>
      <c r="L7" s="47"/>
      <c r="M7" s="47"/>
      <c r="N7" s="47"/>
      <c r="O7" s="51"/>
      <c r="P7" s="47"/>
      <c r="Q7" s="47"/>
      <c r="R7" s="47"/>
      <c r="S7" s="52"/>
      <c r="T7" s="47"/>
      <c r="U7" s="47"/>
      <c r="V7" s="47"/>
      <c r="W7" s="47"/>
      <c r="X7" s="52"/>
      <c r="Y7" s="47"/>
      <c r="Z7" s="47"/>
      <c r="AA7" s="47"/>
      <c r="AB7" s="47"/>
      <c r="AC7" s="52"/>
      <c r="AD7" s="47"/>
      <c r="AE7" s="47"/>
      <c r="AF7" s="47"/>
      <c r="AG7" s="47"/>
      <c r="AH7" s="52"/>
      <c r="AI7" s="47"/>
      <c r="AJ7" s="47"/>
      <c r="AK7" s="47"/>
      <c r="AL7" s="47"/>
      <c r="AM7" s="52"/>
      <c r="AN7" s="47"/>
    </row>
    <row r="8" spans="2:42">
      <c r="B8" s="47"/>
      <c r="C8" s="47"/>
      <c r="D8" s="47"/>
      <c r="E8" s="47"/>
      <c r="F8" s="47"/>
      <c r="G8" s="47"/>
      <c r="H8" s="47"/>
      <c r="I8" s="47"/>
      <c r="J8" s="47"/>
      <c r="K8" s="47"/>
      <c r="L8" s="47"/>
      <c r="M8" s="47"/>
      <c r="N8" s="47"/>
      <c r="O8" s="51"/>
      <c r="P8" s="47"/>
      <c r="Q8" s="47"/>
      <c r="R8" s="47"/>
      <c r="S8" s="52"/>
      <c r="T8" s="47"/>
      <c r="U8" s="47"/>
      <c r="V8" s="47"/>
      <c r="W8" s="47"/>
      <c r="X8" s="52"/>
      <c r="Y8" s="47"/>
      <c r="Z8" s="47"/>
      <c r="AA8" s="47"/>
      <c r="AB8" s="47"/>
      <c r="AC8" s="52"/>
      <c r="AD8" s="47"/>
      <c r="AE8" s="47"/>
      <c r="AF8" s="47"/>
      <c r="AG8" s="47"/>
      <c r="AH8" s="52"/>
      <c r="AI8" s="47"/>
      <c r="AJ8" s="47"/>
      <c r="AK8" s="47"/>
      <c r="AL8" s="47"/>
      <c r="AM8" s="52"/>
      <c r="AN8" s="47"/>
    </row>
    <row r="9" spans="2:42">
      <c r="B9" s="47"/>
      <c r="C9" s="47"/>
      <c r="D9" s="47"/>
      <c r="E9" s="47"/>
      <c r="F9" s="47"/>
      <c r="G9" s="47"/>
      <c r="H9" s="47"/>
      <c r="I9" s="47"/>
      <c r="J9" s="47"/>
      <c r="K9" s="47"/>
      <c r="L9" s="47"/>
      <c r="M9" s="47"/>
      <c r="N9" s="47"/>
      <c r="O9" s="53"/>
      <c r="P9" s="54"/>
      <c r="Q9" s="54"/>
      <c r="R9" s="54"/>
      <c r="S9" s="55"/>
      <c r="T9" s="54"/>
      <c r="U9" s="54"/>
      <c r="V9" s="54"/>
      <c r="W9" s="54"/>
      <c r="X9" s="55"/>
      <c r="Y9" s="54"/>
      <c r="Z9" s="54"/>
      <c r="AA9" s="54"/>
      <c r="AB9" s="54"/>
      <c r="AC9" s="55"/>
      <c r="AD9" s="54"/>
      <c r="AE9" s="54"/>
      <c r="AF9" s="54"/>
      <c r="AG9" s="54"/>
      <c r="AH9" s="55"/>
      <c r="AI9" s="54"/>
      <c r="AJ9" s="54"/>
      <c r="AK9" s="54"/>
      <c r="AL9" s="54"/>
      <c r="AM9" s="55"/>
      <c r="AN9" s="47"/>
    </row>
    <row r="10" spans="2:42">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row>
    <row r="11" spans="2:4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row>
    <row r="12" spans="2:42">
      <c r="B12" s="47"/>
      <c r="C12" s="59"/>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58"/>
      <c r="AN12" s="47"/>
    </row>
    <row r="13" spans="2:42" ht="14.25">
      <c r="B13" s="47"/>
      <c r="C13" s="51"/>
      <c r="D13" s="102"/>
      <c r="E13" s="102"/>
      <c r="F13" s="102"/>
      <c r="G13" s="102"/>
      <c r="H13" s="102"/>
      <c r="I13" s="102"/>
      <c r="J13" s="102"/>
      <c r="K13" s="102"/>
      <c r="L13" s="102"/>
      <c r="M13" s="102"/>
      <c r="N13" s="102"/>
      <c r="O13" s="767" t="s">
        <v>101</v>
      </c>
      <c r="P13" s="767"/>
      <c r="Q13" s="767"/>
      <c r="R13" s="767"/>
      <c r="S13" s="767"/>
      <c r="T13" s="767"/>
      <c r="U13" s="767"/>
      <c r="V13" s="767"/>
      <c r="W13" s="767"/>
      <c r="X13" s="767"/>
      <c r="Y13" s="767"/>
      <c r="Z13" s="102"/>
      <c r="AA13" s="102"/>
      <c r="AB13" s="102"/>
      <c r="AC13" s="102"/>
      <c r="AD13" s="102"/>
      <c r="AE13" s="102"/>
      <c r="AF13" s="102"/>
      <c r="AG13" s="102"/>
      <c r="AH13" s="102"/>
      <c r="AI13" s="102"/>
      <c r="AJ13" s="102"/>
      <c r="AK13" s="102"/>
      <c r="AL13" s="102"/>
      <c r="AM13" s="52"/>
      <c r="AN13" s="47"/>
    </row>
    <row r="14" spans="2:42">
      <c r="B14" s="47"/>
      <c r="C14" s="51"/>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52"/>
      <c r="AN14" s="47"/>
    </row>
    <row r="15" spans="2:42">
      <c r="B15" s="47"/>
      <c r="C15" s="51"/>
      <c r="D15" s="102"/>
      <c r="E15" s="102"/>
      <c r="F15" s="102"/>
      <c r="G15" s="102"/>
      <c r="H15" s="102"/>
      <c r="I15" s="102"/>
      <c r="J15" s="102"/>
      <c r="K15" s="102"/>
      <c r="L15" s="102"/>
      <c r="M15" s="102"/>
      <c r="N15" s="102"/>
      <c r="O15" s="102"/>
      <c r="P15" s="102"/>
      <c r="Q15" s="102"/>
      <c r="R15" s="102"/>
      <c r="S15" s="102"/>
      <c r="T15" s="102"/>
      <c r="U15" s="102"/>
      <c r="V15" s="102"/>
      <c r="W15" s="102"/>
      <c r="X15" s="102"/>
      <c r="Y15" s="763">
        <f ca="1">IF(ISBLANK(工事開始予定日),TEXT(NOW(),"ggg")&amp;"　　　年　　　月　　　日",工事開始予定日)</f>
        <v>42923</v>
      </c>
      <c r="Z15" s="763"/>
      <c r="AA15" s="763"/>
      <c r="AB15" s="763"/>
      <c r="AC15" s="763"/>
      <c r="AD15" s="763"/>
      <c r="AE15" s="763"/>
      <c r="AF15" s="763"/>
      <c r="AG15" s="763"/>
      <c r="AH15" s="763"/>
      <c r="AI15" s="763"/>
      <c r="AJ15" s="763"/>
      <c r="AK15" s="763"/>
      <c r="AL15" s="763"/>
      <c r="AM15" s="64"/>
      <c r="AN15" s="47"/>
      <c r="AP15" s="297"/>
    </row>
    <row r="16" spans="2:42">
      <c r="B16" s="47"/>
      <c r="C16" s="51"/>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52"/>
      <c r="AN16" s="47"/>
    </row>
    <row r="17" spans="2:40">
      <c r="B17" s="47"/>
      <c r="C17" s="51"/>
      <c r="D17" s="102"/>
      <c r="E17" s="759" t="str">
        <f>"一関市長　"&amp;市長名&amp;"　様"</f>
        <v>一関市長　勝部 修　様</v>
      </c>
      <c r="F17" s="759"/>
      <c r="G17" s="759"/>
      <c r="H17" s="759"/>
      <c r="I17" s="759"/>
      <c r="J17" s="759"/>
      <c r="K17" s="759"/>
      <c r="L17" s="759"/>
      <c r="M17" s="759"/>
      <c r="N17" s="759"/>
      <c r="O17" s="759"/>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52"/>
      <c r="AN17" s="47"/>
    </row>
    <row r="18" spans="2:40" ht="13.5" customHeight="1">
      <c r="B18" s="47"/>
      <c r="C18" s="51"/>
      <c r="D18" s="102"/>
      <c r="E18" s="102"/>
      <c r="F18" s="102"/>
      <c r="G18" s="102"/>
      <c r="H18" s="102"/>
      <c r="I18" s="102"/>
      <c r="J18" s="102"/>
      <c r="K18" s="102"/>
      <c r="L18" s="102"/>
      <c r="M18" s="102"/>
      <c r="N18" s="102"/>
      <c r="O18" s="102"/>
      <c r="P18" s="102"/>
      <c r="Q18" s="762" t="s">
        <v>362</v>
      </c>
      <c r="R18" s="762"/>
      <c r="S18" s="762"/>
      <c r="T18" s="762"/>
      <c r="U18" s="762"/>
      <c r="V18" s="762"/>
      <c r="W18" s="762"/>
      <c r="X18" s="102"/>
      <c r="Y18" s="760" t="str">
        <f>事業者名</f>
        <v>有限会社 脇田郷水道</v>
      </c>
      <c r="Z18" s="760"/>
      <c r="AA18" s="760"/>
      <c r="AB18" s="760"/>
      <c r="AC18" s="760"/>
      <c r="AD18" s="760"/>
      <c r="AE18" s="760"/>
      <c r="AF18" s="760"/>
      <c r="AG18" s="760"/>
      <c r="AH18" s="760"/>
      <c r="AI18" s="760"/>
      <c r="AJ18" s="760"/>
      <c r="AK18" s="102"/>
      <c r="AL18" s="761" t="s">
        <v>133</v>
      </c>
      <c r="AM18" s="52"/>
      <c r="AN18" s="47"/>
    </row>
    <row r="19" spans="2:40">
      <c r="B19" s="47"/>
      <c r="C19" s="51"/>
      <c r="D19" s="102"/>
      <c r="E19" s="102"/>
      <c r="F19" s="102"/>
      <c r="G19" s="102"/>
      <c r="H19" s="102"/>
      <c r="I19" s="102"/>
      <c r="J19" s="102"/>
      <c r="K19" s="102"/>
      <c r="L19" s="102"/>
      <c r="M19" s="102"/>
      <c r="N19" s="102"/>
      <c r="O19" s="102"/>
      <c r="P19" s="102"/>
      <c r="Q19" s="762"/>
      <c r="R19" s="762"/>
      <c r="S19" s="762"/>
      <c r="T19" s="762"/>
      <c r="U19" s="762"/>
      <c r="V19" s="762"/>
      <c r="W19" s="762"/>
      <c r="X19" s="102"/>
      <c r="Y19" s="760"/>
      <c r="Z19" s="760"/>
      <c r="AA19" s="760"/>
      <c r="AB19" s="760"/>
      <c r="AC19" s="760"/>
      <c r="AD19" s="760"/>
      <c r="AE19" s="760"/>
      <c r="AF19" s="760"/>
      <c r="AG19" s="760"/>
      <c r="AH19" s="760"/>
      <c r="AI19" s="760"/>
      <c r="AJ19" s="760"/>
      <c r="AK19" s="321"/>
      <c r="AL19" s="761"/>
      <c r="AM19" s="52"/>
      <c r="AN19" s="47"/>
    </row>
    <row r="20" spans="2:40">
      <c r="B20" s="47"/>
      <c r="C20" s="51"/>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52"/>
      <c r="AN20" s="47"/>
    </row>
    <row r="21" spans="2:40" ht="13.5" customHeight="1">
      <c r="B21" s="47"/>
      <c r="C21" s="51"/>
      <c r="D21" s="102"/>
      <c r="E21" s="102"/>
      <c r="F21" s="102"/>
      <c r="G21" s="102"/>
      <c r="H21" s="102"/>
      <c r="I21" s="102"/>
      <c r="J21" s="102"/>
      <c r="K21" s="102"/>
      <c r="L21" s="102"/>
      <c r="M21" s="102"/>
      <c r="N21" s="102"/>
      <c r="O21" s="102"/>
      <c r="P21" s="102"/>
      <c r="Q21" s="762" t="s">
        <v>357</v>
      </c>
      <c r="R21" s="762"/>
      <c r="S21" s="762"/>
      <c r="T21" s="762"/>
      <c r="U21" s="762"/>
      <c r="V21" s="762"/>
      <c r="W21" s="762"/>
      <c r="X21" s="102"/>
      <c r="Y21" s="760" t="str">
        <f>主任技術者氏名</f>
        <v>脇田 郷一</v>
      </c>
      <c r="Z21" s="760"/>
      <c r="AA21" s="760"/>
      <c r="AB21" s="760"/>
      <c r="AC21" s="760"/>
      <c r="AD21" s="760"/>
      <c r="AE21" s="760"/>
      <c r="AF21" s="760"/>
      <c r="AG21" s="760"/>
      <c r="AH21" s="760"/>
      <c r="AI21" s="760"/>
      <c r="AJ21" s="760"/>
      <c r="AK21" s="102"/>
      <c r="AL21" s="761" t="s">
        <v>133</v>
      </c>
      <c r="AM21" s="52"/>
      <c r="AN21" s="47"/>
    </row>
    <row r="22" spans="2:40">
      <c r="B22" s="47"/>
      <c r="C22" s="51"/>
      <c r="D22" s="102"/>
      <c r="E22" s="102"/>
      <c r="F22" s="102"/>
      <c r="G22" s="102"/>
      <c r="H22" s="102"/>
      <c r="I22" s="102"/>
      <c r="J22" s="102"/>
      <c r="K22" s="102"/>
      <c r="L22" s="102"/>
      <c r="M22" s="102"/>
      <c r="N22" s="102"/>
      <c r="O22" s="102"/>
      <c r="P22" s="102"/>
      <c r="Q22" s="762"/>
      <c r="R22" s="762"/>
      <c r="S22" s="762"/>
      <c r="T22" s="762"/>
      <c r="U22" s="762"/>
      <c r="V22" s="762"/>
      <c r="W22" s="762"/>
      <c r="X22" s="102"/>
      <c r="Y22" s="760"/>
      <c r="Z22" s="760"/>
      <c r="AA22" s="760"/>
      <c r="AB22" s="760"/>
      <c r="AC22" s="760"/>
      <c r="AD22" s="760"/>
      <c r="AE22" s="760"/>
      <c r="AF22" s="760"/>
      <c r="AG22" s="760"/>
      <c r="AH22" s="760"/>
      <c r="AI22" s="760"/>
      <c r="AJ22" s="760"/>
      <c r="AK22" s="102"/>
      <c r="AL22" s="761"/>
      <c r="AM22" s="52"/>
      <c r="AN22" s="47"/>
    </row>
    <row r="23" spans="2:40" s="181" customFormat="1">
      <c r="B23" s="216"/>
      <c r="C23" s="51"/>
      <c r="D23" s="102"/>
      <c r="E23" s="102"/>
      <c r="F23" s="102"/>
      <c r="G23" s="102"/>
      <c r="H23" s="102"/>
      <c r="I23" s="102"/>
      <c r="J23" s="102"/>
      <c r="K23" s="102"/>
      <c r="L23" s="102"/>
      <c r="M23" s="102"/>
      <c r="N23" s="102"/>
      <c r="O23" s="102"/>
      <c r="P23" s="102"/>
      <c r="Q23" s="102"/>
      <c r="R23" s="319"/>
      <c r="S23" s="319"/>
      <c r="T23" s="319"/>
      <c r="U23" s="319"/>
      <c r="V23" s="319"/>
      <c r="W23" s="319"/>
      <c r="X23" s="102"/>
      <c r="Y23" s="102"/>
      <c r="Z23" s="102"/>
      <c r="AA23" s="102"/>
      <c r="AB23" s="102"/>
      <c r="AC23" s="102"/>
      <c r="AD23" s="102"/>
      <c r="AE23" s="102"/>
      <c r="AF23" s="102"/>
      <c r="AG23" s="102"/>
      <c r="AH23" s="102"/>
      <c r="AI23" s="102"/>
      <c r="AJ23" s="102"/>
      <c r="AK23" s="102"/>
      <c r="AL23" s="363"/>
      <c r="AM23" s="215"/>
      <c r="AN23" s="216"/>
    </row>
    <row r="24" spans="2:40">
      <c r="B24" s="47"/>
      <c r="C24" s="51"/>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52"/>
      <c r="AN24" s="47"/>
    </row>
    <row r="25" spans="2:40">
      <c r="B25" s="47"/>
      <c r="C25" s="51"/>
      <c r="D25" s="364" t="s">
        <v>427</v>
      </c>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52"/>
      <c r="AN25" s="47"/>
    </row>
    <row r="26" spans="2:40">
      <c r="B26" s="47"/>
      <c r="C26" s="51"/>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52"/>
      <c r="AN26" s="47"/>
    </row>
    <row r="27" spans="2:40">
      <c r="B27" s="47"/>
      <c r="C27" s="51"/>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52"/>
      <c r="AN27" s="47"/>
    </row>
    <row r="28" spans="2:40">
      <c r="B28" s="47"/>
      <c r="C28" s="51"/>
      <c r="D28" s="102"/>
      <c r="E28" s="102"/>
      <c r="F28" s="102"/>
      <c r="G28" s="102"/>
      <c r="H28" s="102"/>
      <c r="I28" s="102"/>
      <c r="J28" s="102"/>
      <c r="K28" s="102"/>
      <c r="L28" s="102"/>
      <c r="M28" s="102"/>
      <c r="N28" s="102"/>
      <c r="O28" s="102"/>
      <c r="P28" s="102"/>
      <c r="Q28" s="102"/>
      <c r="R28" s="102"/>
      <c r="S28" s="102"/>
      <c r="T28" s="102" t="s">
        <v>102</v>
      </c>
      <c r="U28" s="102"/>
      <c r="V28" s="102"/>
      <c r="W28" s="102"/>
      <c r="X28" s="102"/>
      <c r="Y28" s="102"/>
      <c r="Z28" s="102"/>
      <c r="AA28" s="102"/>
      <c r="AB28" s="102"/>
      <c r="AC28" s="102"/>
      <c r="AD28" s="102"/>
      <c r="AE28" s="102"/>
      <c r="AF28" s="102"/>
      <c r="AG28" s="102"/>
      <c r="AH28" s="102"/>
      <c r="AI28" s="102"/>
      <c r="AJ28" s="102"/>
      <c r="AK28" s="102"/>
      <c r="AL28" s="102"/>
      <c r="AM28" s="52"/>
      <c r="AN28" s="47"/>
    </row>
    <row r="29" spans="2:40">
      <c r="B29" s="47"/>
      <c r="C29" s="51"/>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52"/>
      <c r="AN29" s="47"/>
    </row>
    <row r="30" spans="2:40">
      <c r="B30" s="47"/>
      <c r="C30" s="51"/>
      <c r="D30" s="365">
        <v>1</v>
      </c>
      <c r="E30" s="102"/>
      <c r="F30" s="514" t="s">
        <v>129</v>
      </c>
      <c r="G30" s="759"/>
      <c r="H30" s="759"/>
      <c r="I30" s="759"/>
      <c r="J30" s="759"/>
      <c r="K30" s="759"/>
      <c r="L30" s="759"/>
      <c r="M30" s="759"/>
      <c r="N30" s="759"/>
      <c r="O30" s="102"/>
      <c r="P30" s="102"/>
      <c r="Q30" s="102" t="s">
        <v>7</v>
      </c>
      <c r="R30" s="102"/>
      <c r="S30" s="102"/>
      <c r="T30" s="766" t="str">
        <f>申込者住所</f>
        <v>一関市竹山町7番2号</v>
      </c>
      <c r="U30" s="766"/>
      <c r="V30" s="766"/>
      <c r="W30" s="766"/>
      <c r="X30" s="766"/>
      <c r="Y30" s="766"/>
      <c r="Z30" s="766"/>
      <c r="AA30" s="766"/>
      <c r="AB30" s="766"/>
      <c r="AC30" s="766"/>
      <c r="AD30" s="766"/>
      <c r="AE30" s="766"/>
      <c r="AF30" s="766"/>
      <c r="AG30" s="766"/>
      <c r="AH30" s="766"/>
      <c r="AI30" s="766"/>
      <c r="AJ30" s="766"/>
      <c r="AK30" s="766"/>
      <c r="AL30" s="102"/>
      <c r="AM30" s="52"/>
      <c r="AN30" s="47"/>
    </row>
    <row r="31" spans="2:40">
      <c r="B31" s="47"/>
      <c r="C31" s="5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52"/>
      <c r="AN31" s="47"/>
    </row>
    <row r="32" spans="2:40">
      <c r="B32" s="47"/>
      <c r="C32" s="51"/>
      <c r="D32" s="102"/>
      <c r="E32" s="102"/>
      <c r="F32" s="102"/>
      <c r="G32" s="102"/>
      <c r="H32" s="102"/>
      <c r="I32" s="102"/>
      <c r="J32" s="102"/>
      <c r="K32" s="102"/>
      <c r="L32" s="102"/>
      <c r="M32" s="102"/>
      <c r="N32" s="102"/>
      <c r="O32" s="102"/>
      <c r="P32" s="102"/>
      <c r="Q32" s="102" t="s">
        <v>15</v>
      </c>
      <c r="R32" s="102"/>
      <c r="S32" s="102"/>
      <c r="T32" s="766" t="str">
        <f>申込者氏名</f>
        <v>一 関　太 郎</v>
      </c>
      <c r="U32" s="766"/>
      <c r="V32" s="766"/>
      <c r="W32" s="766"/>
      <c r="X32" s="766"/>
      <c r="Y32" s="766"/>
      <c r="Z32" s="766"/>
      <c r="AA32" s="766"/>
      <c r="AB32" s="766"/>
      <c r="AC32" s="766"/>
      <c r="AD32" s="766"/>
      <c r="AE32" s="766"/>
      <c r="AF32" s="766"/>
      <c r="AG32" s="766"/>
      <c r="AH32" s="766"/>
      <c r="AI32" s="766"/>
      <c r="AJ32" s="766"/>
      <c r="AK32" s="766"/>
      <c r="AL32" s="766"/>
      <c r="AM32" s="52"/>
      <c r="AN32" s="47"/>
    </row>
    <row r="33" spans="2:42">
      <c r="B33" s="47"/>
      <c r="C33" s="51"/>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52"/>
      <c r="AN33" s="47"/>
    </row>
    <row r="34" spans="2:42">
      <c r="B34" s="47"/>
      <c r="C34" s="51"/>
      <c r="D34" s="365">
        <v>2</v>
      </c>
      <c r="E34" s="102"/>
      <c r="F34" s="759" t="s">
        <v>83</v>
      </c>
      <c r="G34" s="759"/>
      <c r="H34" s="759"/>
      <c r="I34" s="759"/>
      <c r="J34" s="759"/>
      <c r="K34" s="759"/>
      <c r="L34" s="759"/>
      <c r="M34" s="759"/>
      <c r="N34" s="759"/>
      <c r="O34" s="102"/>
      <c r="P34" s="102"/>
      <c r="Q34" s="766" t="str">
        <f>IF(工事場所判定,申込者住所,工事場所住所)</f>
        <v>一関市竹山町7番2号</v>
      </c>
      <c r="R34" s="766"/>
      <c r="S34" s="766"/>
      <c r="T34" s="766"/>
      <c r="U34" s="766"/>
      <c r="V34" s="766"/>
      <c r="W34" s="766"/>
      <c r="X34" s="766"/>
      <c r="Y34" s="766"/>
      <c r="Z34" s="766"/>
      <c r="AA34" s="766"/>
      <c r="AB34" s="766"/>
      <c r="AC34" s="766"/>
      <c r="AD34" s="766"/>
      <c r="AE34" s="766"/>
      <c r="AF34" s="766"/>
      <c r="AG34" s="766"/>
      <c r="AH34" s="766"/>
      <c r="AI34" s="766"/>
      <c r="AJ34" s="766"/>
      <c r="AK34" s="102"/>
      <c r="AL34" s="102"/>
      <c r="AM34" s="52"/>
      <c r="AN34" s="47"/>
    </row>
    <row r="35" spans="2:42">
      <c r="B35" s="47"/>
      <c r="C35" s="51"/>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52"/>
      <c r="AN35" s="47"/>
    </row>
    <row r="36" spans="2:42">
      <c r="B36" s="47"/>
      <c r="C36" s="51"/>
      <c r="D36" s="365">
        <v>3</v>
      </c>
      <c r="E36" s="102"/>
      <c r="F36" s="514" t="s">
        <v>92</v>
      </c>
      <c r="G36" s="759"/>
      <c r="H36" s="759"/>
      <c r="I36" s="759"/>
      <c r="J36" s="759"/>
      <c r="K36" s="759"/>
      <c r="L36" s="759"/>
      <c r="M36" s="759"/>
      <c r="N36" s="759"/>
      <c r="O36" s="102"/>
      <c r="P36" s="102"/>
      <c r="Q36" s="761" t="str">
        <f>工事種別</f>
        <v>新設</v>
      </c>
      <c r="R36" s="761"/>
      <c r="S36" s="761"/>
      <c r="T36" s="761"/>
      <c r="U36" s="102"/>
      <c r="V36" s="102" t="s">
        <v>93</v>
      </c>
      <c r="W36" s="102"/>
      <c r="X36" s="102"/>
      <c r="Y36" s="102"/>
      <c r="Z36" s="102"/>
      <c r="AA36" s="102" t="s">
        <v>55</v>
      </c>
      <c r="AB36" s="102"/>
      <c r="AC36" s="764" t="str">
        <f>承認番号</f>
        <v>27-001</v>
      </c>
      <c r="AD36" s="765"/>
      <c r="AE36" s="765"/>
      <c r="AF36" s="765"/>
      <c r="AG36" s="765"/>
      <c r="AH36" s="102"/>
      <c r="AI36" s="102" t="s">
        <v>56</v>
      </c>
      <c r="AJ36" s="102"/>
      <c r="AK36" s="102"/>
      <c r="AL36" s="102"/>
      <c r="AM36" s="52"/>
      <c r="AN36" s="47"/>
      <c r="AP36" s="82"/>
    </row>
    <row r="37" spans="2:42">
      <c r="B37" s="47"/>
      <c r="C37" s="51"/>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52"/>
      <c r="AN37" s="47"/>
    </row>
    <row r="38" spans="2:42">
      <c r="B38" s="47"/>
      <c r="C38" s="51"/>
      <c r="D38" s="365">
        <v>4</v>
      </c>
      <c r="E38" s="102"/>
      <c r="F38" s="514" t="s">
        <v>363</v>
      </c>
      <c r="G38" s="759"/>
      <c r="H38" s="759"/>
      <c r="I38" s="759"/>
      <c r="J38" s="759"/>
      <c r="K38" s="759"/>
      <c r="L38" s="759"/>
      <c r="M38" s="759"/>
      <c r="N38" s="759"/>
      <c r="O38" s="102"/>
      <c r="P38" s="102"/>
      <c r="Q38" s="763">
        <f ca="1">IF(ISBLANK(工事開始予定日),TEXT(NOW(),"ggg")&amp;"　　　年　　　月　　　日",工事開始予定日)</f>
        <v>42923</v>
      </c>
      <c r="R38" s="763"/>
      <c r="S38" s="763"/>
      <c r="T38" s="763"/>
      <c r="U38" s="763"/>
      <c r="V38" s="763"/>
      <c r="W38" s="763"/>
      <c r="X38" s="763"/>
      <c r="Y38" s="763"/>
      <c r="Z38" s="763"/>
      <c r="AA38" s="763"/>
      <c r="AB38" s="763"/>
      <c r="AC38" s="763"/>
      <c r="AD38" s="763"/>
      <c r="AE38" s="763"/>
      <c r="AF38" s="763"/>
      <c r="AG38" s="763"/>
      <c r="AH38" s="102"/>
      <c r="AI38" s="364" t="s">
        <v>428</v>
      </c>
      <c r="AJ38" s="102"/>
      <c r="AK38" s="102"/>
      <c r="AL38" s="102"/>
      <c r="AM38" s="52"/>
      <c r="AN38" s="47"/>
      <c r="AP38" s="297"/>
    </row>
    <row r="39" spans="2:42">
      <c r="B39" s="47"/>
      <c r="C39" s="51"/>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52"/>
      <c r="AN39" s="47"/>
    </row>
    <row r="40" spans="2:42">
      <c r="B40" s="47"/>
      <c r="C40" s="51"/>
      <c r="D40" s="102"/>
      <c r="E40" s="102"/>
      <c r="F40" s="102"/>
      <c r="G40" s="102"/>
      <c r="H40" s="102"/>
      <c r="I40" s="102"/>
      <c r="J40" s="102"/>
      <c r="K40" s="102"/>
      <c r="L40" s="102"/>
      <c r="M40" s="102"/>
      <c r="N40" s="102"/>
      <c r="O40" s="102"/>
      <c r="P40" s="102"/>
      <c r="Q40" s="763">
        <f ca="1">IF(ISBLANK(工事完成予定日),TEXT(NOW(),"ggg")&amp;"　　　年　　　月　　　日",工事完成予定日)</f>
        <v>42978</v>
      </c>
      <c r="R40" s="763"/>
      <c r="S40" s="763"/>
      <c r="T40" s="763"/>
      <c r="U40" s="763"/>
      <c r="V40" s="763"/>
      <c r="W40" s="763"/>
      <c r="X40" s="763"/>
      <c r="Y40" s="763"/>
      <c r="Z40" s="763"/>
      <c r="AA40" s="763"/>
      <c r="AB40" s="763"/>
      <c r="AC40" s="763"/>
      <c r="AD40" s="763"/>
      <c r="AE40" s="763"/>
      <c r="AF40" s="763"/>
      <c r="AG40" s="763"/>
      <c r="AH40" s="102"/>
      <c r="AI40" s="102"/>
      <c r="AJ40" s="102"/>
      <c r="AK40" s="102"/>
      <c r="AL40" s="102"/>
      <c r="AM40" s="52"/>
      <c r="AN40" s="47"/>
      <c r="AP40" s="297"/>
    </row>
    <row r="41" spans="2:42">
      <c r="B41" s="47"/>
      <c r="C41" s="51"/>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52"/>
      <c r="AN41" s="47"/>
    </row>
    <row r="42" spans="2:42">
      <c r="B42" s="47"/>
      <c r="C42" s="51"/>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52"/>
      <c r="AN42" s="47"/>
    </row>
    <row r="43" spans="2:42">
      <c r="B43" s="47"/>
      <c r="C43" s="51"/>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52"/>
      <c r="AN43" s="47"/>
    </row>
    <row r="44" spans="2:42">
      <c r="B44" s="47"/>
      <c r="C44" s="51"/>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52"/>
      <c r="AN44" s="47"/>
    </row>
    <row r="45" spans="2:42">
      <c r="B45" s="47"/>
      <c r="C45" s="51"/>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52"/>
      <c r="AN45" s="47"/>
    </row>
    <row r="46" spans="2:42">
      <c r="B46" s="47"/>
      <c r="C46" s="51"/>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52"/>
      <c r="AN46" s="47"/>
    </row>
    <row r="47" spans="2:42">
      <c r="B47" s="47"/>
      <c r="C47" s="51"/>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52"/>
      <c r="AN47" s="47"/>
    </row>
    <row r="48" spans="2:42">
      <c r="B48" s="47"/>
      <c r="C48" s="51"/>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52"/>
      <c r="AN48" s="47"/>
    </row>
    <row r="49" spans="2:40">
      <c r="B49" s="47"/>
      <c r="C49" s="51"/>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52"/>
      <c r="AN49" s="47"/>
    </row>
    <row r="50" spans="2:40">
      <c r="B50" s="47"/>
      <c r="C50" s="51"/>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52"/>
      <c r="AN50" s="47"/>
    </row>
    <row r="51" spans="2:40">
      <c r="B51" s="47"/>
      <c r="C51" s="51"/>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52"/>
      <c r="AN51" s="47"/>
    </row>
    <row r="52" spans="2:40">
      <c r="B52" s="47"/>
      <c r="C52" s="51"/>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52"/>
      <c r="AN52" s="47"/>
    </row>
    <row r="53" spans="2:40">
      <c r="B53" s="47"/>
      <c r="C53" s="51"/>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52"/>
      <c r="AN53" s="47"/>
    </row>
    <row r="54" spans="2:40">
      <c r="B54" s="47"/>
      <c r="C54" s="51"/>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52"/>
      <c r="AN54" s="47"/>
    </row>
    <row r="55" spans="2:40">
      <c r="B55" s="47"/>
      <c r="C55" s="51"/>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52"/>
      <c r="AN55" s="47"/>
    </row>
    <row r="56" spans="2:40">
      <c r="B56" s="47"/>
      <c r="C56" s="51"/>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52"/>
      <c r="AN56" s="47"/>
    </row>
    <row r="57" spans="2:40">
      <c r="B57" s="47"/>
      <c r="C57" s="5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5"/>
      <c r="AN57" s="47"/>
    </row>
    <row r="58" spans="2:40">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row>
  </sheetData>
  <sheetProtection password="D805" sheet="1" objects="1" scenarios="1"/>
  <mergeCells count="26">
    <mergeCell ref="Q40:AG40"/>
    <mergeCell ref="Q36:T36"/>
    <mergeCell ref="F36:N36"/>
    <mergeCell ref="T5:X5"/>
    <mergeCell ref="Z5:AB5"/>
    <mergeCell ref="Q21:W22"/>
    <mergeCell ref="F38:N38"/>
    <mergeCell ref="AC36:AG36"/>
    <mergeCell ref="Q38:AG38"/>
    <mergeCell ref="AE5:AG5"/>
    <mergeCell ref="T30:AK30"/>
    <mergeCell ref="Y15:AL15"/>
    <mergeCell ref="Q34:AJ34"/>
    <mergeCell ref="T32:AL32"/>
    <mergeCell ref="AJ5:AL5"/>
    <mergeCell ref="O13:Y13"/>
    <mergeCell ref="AG3:AL3"/>
    <mergeCell ref="F30:N30"/>
    <mergeCell ref="P5:R5"/>
    <mergeCell ref="F34:N34"/>
    <mergeCell ref="Y18:AJ19"/>
    <mergeCell ref="AL18:AL19"/>
    <mergeCell ref="Y21:AJ22"/>
    <mergeCell ref="AL21:AL22"/>
    <mergeCell ref="E17:O17"/>
    <mergeCell ref="Q18:W19"/>
  </mergeCells>
  <phoneticPr fontId="3"/>
  <pageMargins left="1.1811023622047245" right="0.59055118110236227" top="1.181102362204724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N58"/>
  <sheetViews>
    <sheetView showGridLines="0" showRowColHeaders="0" workbookViewId="0">
      <selection activeCell="L16" sqref="L16:M17"/>
    </sheetView>
  </sheetViews>
  <sheetFormatPr defaultRowHeight="13.5"/>
  <cols>
    <col min="1" max="40" width="2.25" style="46" customWidth="1"/>
    <col min="41" max="16384" width="9" style="46"/>
  </cols>
  <sheetData>
    <row r="2" spans="2:40">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row>
    <row r="3" spans="2:40">
      <c r="B3" s="47"/>
      <c r="C3" s="47" t="s">
        <v>135</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683" t="str">
        <f>Ver&amp;"-"&amp;SN</f>
        <v>H29/4/1版-ji7lvz</v>
      </c>
      <c r="AH3" s="683"/>
      <c r="AI3" s="683"/>
      <c r="AJ3" s="683"/>
      <c r="AK3" s="683"/>
      <c r="AL3" s="683"/>
      <c r="AM3" s="47"/>
      <c r="AN3" s="47"/>
    </row>
    <row r="4" spans="2:40">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row>
    <row r="5" spans="2:40">
      <c r="B5" s="47"/>
      <c r="C5" s="47"/>
      <c r="D5" s="47"/>
      <c r="E5" s="47"/>
      <c r="F5" s="47"/>
      <c r="G5" s="47"/>
      <c r="H5" s="47"/>
      <c r="I5" s="47"/>
      <c r="J5" s="47"/>
      <c r="K5" s="47"/>
      <c r="L5" s="47"/>
      <c r="M5" s="47"/>
      <c r="N5" s="47"/>
      <c r="O5" s="48"/>
      <c r="P5" s="508"/>
      <c r="Q5" s="508"/>
      <c r="R5" s="508"/>
      <c r="S5" s="50"/>
      <c r="T5" s="591"/>
      <c r="U5" s="495"/>
      <c r="V5" s="495"/>
      <c r="W5" s="495"/>
      <c r="X5" s="592"/>
      <c r="Y5" s="49"/>
      <c r="Z5" s="508"/>
      <c r="AA5" s="508"/>
      <c r="AB5" s="508"/>
      <c r="AC5" s="50"/>
      <c r="AD5" s="49"/>
      <c r="AE5" s="508"/>
      <c r="AF5" s="508"/>
      <c r="AG5" s="508"/>
      <c r="AH5" s="50"/>
      <c r="AI5" s="49"/>
      <c r="AJ5" s="508"/>
      <c r="AK5" s="508"/>
      <c r="AL5" s="508"/>
      <c r="AM5" s="50"/>
      <c r="AN5" s="47"/>
    </row>
    <row r="6" spans="2:40">
      <c r="B6" s="47"/>
      <c r="C6" s="47"/>
      <c r="D6" s="47"/>
      <c r="E6" s="47"/>
      <c r="F6" s="47"/>
      <c r="G6" s="47"/>
      <c r="H6" s="47"/>
      <c r="I6" s="47"/>
      <c r="J6" s="47"/>
      <c r="K6" s="47"/>
      <c r="L6" s="47"/>
      <c r="M6" s="47"/>
      <c r="N6" s="47"/>
      <c r="O6" s="51"/>
      <c r="P6" s="47"/>
      <c r="Q6" s="47"/>
      <c r="R6" s="47"/>
      <c r="S6" s="52"/>
      <c r="T6" s="47"/>
      <c r="U6" s="47"/>
      <c r="V6" s="47"/>
      <c r="W6" s="47"/>
      <c r="X6" s="52"/>
      <c r="Y6" s="47"/>
      <c r="Z6" s="47"/>
      <c r="AA6" s="47"/>
      <c r="AB6" s="47"/>
      <c r="AC6" s="52"/>
      <c r="AD6" s="47"/>
      <c r="AE6" s="47"/>
      <c r="AF6" s="47"/>
      <c r="AG6" s="47"/>
      <c r="AH6" s="52"/>
      <c r="AI6" s="47"/>
      <c r="AJ6" s="47"/>
      <c r="AK6" s="47"/>
      <c r="AL6" s="47"/>
      <c r="AM6" s="52"/>
      <c r="AN6" s="47"/>
    </row>
    <row r="7" spans="2:40">
      <c r="B7" s="47"/>
      <c r="C7" s="47"/>
      <c r="D7" s="47"/>
      <c r="E7" s="47"/>
      <c r="F7" s="47"/>
      <c r="G7" s="47"/>
      <c r="H7" s="47"/>
      <c r="I7" s="47"/>
      <c r="J7" s="47"/>
      <c r="K7" s="47"/>
      <c r="L7" s="47"/>
      <c r="M7" s="47"/>
      <c r="N7" s="47"/>
      <c r="O7" s="51"/>
      <c r="P7" s="47"/>
      <c r="Q7" s="47"/>
      <c r="R7" s="47"/>
      <c r="S7" s="52"/>
      <c r="T7" s="47"/>
      <c r="U7" s="47"/>
      <c r="V7" s="47"/>
      <c r="W7" s="47"/>
      <c r="X7" s="52"/>
      <c r="Y7" s="47"/>
      <c r="Z7" s="47"/>
      <c r="AA7" s="47"/>
      <c r="AB7" s="47"/>
      <c r="AC7" s="52"/>
      <c r="AD7" s="47"/>
      <c r="AE7" s="47"/>
      <c r="AF7" s="47"/>
      <c r="AG7" s="47"/>
      <c r="AH7" s="52"/>
      <c r="AI7" s="47"/>
      <c r="AJ7" s="47"/>
      <c r="AK7" s="47"/>
      <c r="AL7" s="47"/>
      <c r="AM7" s="52"/>
      <c r="AN7" s="47"/>
    </row>
    <row r="8" spans="2:40">
      <c r="B8" s="47"/>
      <c r="C8" s="47"/>
      <c r="D8" s="47"/>
      <c r="E8" s="47"/>
      <c r="F8" s="47"/>
      <c r="G8" s="47"/>
      <c r="H8" s="47"/>
      <c r="I8" s="47"/>
      <c r="J8" s="47"/>
      <c r="K8" s="47"/>
      <c r="L8" s="47"/>
      <c r="M8" s="47"/>
      <c r="N8" s="47"/>
      <c r="O8" s="51"/>
      <c r="P8" s="47"/>
      <c r="Q8" s="47"/>
      <c r="R8" s="47"/>
      <c r="S8" s="52"/>
      <c r="T8" s="47"/>
      <c r="U8" s="47"/>
      <c r="V8" s="47"/>
      <c r="W8" s="47"/>
      <c r="X8" s="52"/>
      <c r="Y8" s="47"/>
      <c r="Z8" s="47"/>
      <c r="AA8" s="47"/>
      <c r="AB8" s="47"/>
      <c r="AC8" s="52"/>
      <c r="AD8" s="47"/>
      <c r="AE8" s="47"/>
      <c r="AF8" s="47"/>
      <c r="AG8" s="47"/>
      <c r="AH8" s="52"/>
      <c r="AI8" s="47"/>
      <c r="AJ8" s="47"/>
      <c r="AK8" s="47"/>
      <c r="AL8" s="47"/>
      <c r="AM8" s="52"/>
      <c r="AN8" s="47"/>
    </row>
    <row r="9" spans="2:40">
      <c r="B9" s="47"/>
      <c r="C9" s="47"/>
      <c r="D9" s="47"/>
      <c r="E9" s="47"/>
      <c r="F9" s="47"/>
      <c r="G9" s="47"/>
      <c r="H9" s="47"/>
      <c r="I9" s="47"/>
      <c r="J9" s="47"/>
      <c r="K9" s="47"/>
      <c r="L9" s="47"/>
      <c r="M9" s="47"/>
      <c r="N9" s="47"/>
      <c r="O9" s="53"/>
      <c r="P9" s="54"/>
      <c r="Q9" s="54"/>
      <c r="R9" s="54"/>
      <c r="S9" s="55"/>
      <c r="T9" s="54"/>
      <c r="U9" s="54"/>
      <c r="V9" s="54"/>
      <c r="W9" s="54"/>
      <c r="X9" s="55"/>
      <c r="Y9" s="54"/>
      <c r="Z9" s="54"/>
      <c r="AA9" s="54"/>
      <c r="AB9" s="54"/>
      <c r="AC9" s="55"/>
      <c r="AD9" s="54"/>
      <c r="AE9" s="54"/>
      <c r="AF9" s="54"/>
      <c r="AG9" s="54"/>
      <c r="AH9" s="55"/>
      <c r="AI9" s="54"/>
      <c r="AJ9" s="54"/>
      <c r="AK9" s="54"/>
      <c r="AL9" s="54"/>
      <c r="AM9" s="55"/>
      <c r="AN9" s="47"/>
    </row>
    <row r="10" spans="2:40">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row>
    <row r="11" spans="2:40">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row>
    <row r="12" spans="2:40">
      <c r="B12" s="47"/>
      <c r="C12" s="59"/>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8"/>
      <c r="AN12" s="47"/>
    </row>
    <row r="13" spans="2:40" ht="14.25">
      <c r="B13" s="47"/>
      <c r="C13" s="51"/>
      <c r="D13" s="47"/>
      <c r="E13" s="47"/>
      <c r="F13" s="47"/>
      <c r="G13" s="47"/>
      <c r="H13" s="47"/>
      <c r="I13" s="47"/>
      <c r="J13" s="47"/>
      <c r="K13" s="47"/>
      <c r="L13" s="47"/>
      <c r="M13" s="47"/>
      <c r="N13" s="47"/>
      <c r="O13" s="648" t="s">
        <v>136</v>
      </c>
      <c r="P13" s="648"/>
      <c r="Q13" s="648"/>
      <c r="R13" s="648"/>
      <c r="S13" s="648"/>
      <c r="T13" s="648"/>
      <c r="U13" s="648"/>
      <c r="V13" s="648"/>
      <c r="W13" s="648"/>
      <c r="X13" s="648"/>
      <c r="Y13" s="648"/>
      <c r="Z13" s="47"/>
      <c r="AA13" s="47"/>
      <c r="AB13" s="47"/>
      <c r="AC13" s="47"/>
      <c r="AD13" s="47"/>
      <c r="AE13" s="47"/>
      <c r="AF13" s="47"/>
      <c r="AG13" s="47"/>
      <c r="AH13" s="47"/>
      <c r="AI13" s="47"/>
      <c r="AJ13" s="47"/>
      <c r="AK13" s="47"/>
      <c r="AL13" s="47"/>
      <c r="AM13" s="52"/>
      <c r="AN13" s="47"/>
    </row>
    <row r="14" spans="2:40">
      <c r="B14" s="47"/>
      <c r="C14" s="51"/>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52"/>
      <c r="AN14" s="47"/>
    </row>
    <row r="15" spans="2:40">
      <c r="B15" s="47"/>
      <c r="C15" s="334"/>
      <c r="D15" s="102"/>
      <c r="E15" s="102"/>
      <c r="F15" s="102"/>
      <c r="G15" s="102"/>
      <c r="H15" s="102"/>
      <c r="I15" s="102"/>
      <c r="J15" s="102"/>
      <c r="K15" s="102"/>
      <c r="L15" s="102"/>
      <c r="M15" s="102"/>
      <c r="N15" s="102"/>
      <c r="O15" s="102"/>
      <c r="P15" s="102"/>
      <c r="Q15" s="102"/>
      <c r="R15" s="102"/>
      <c r="S15" s="102"/>
      <c r="T15" s="102"/>
      <c r="U15" s="102"/>
      <c r="V15" s="102"/>
      <c r="W15" s="102"/>
      <c r="X15" s="102"/>
      <c r="Y15" s="763">
        <f ca="1">IF(ISBLANK(分岐工事届出日),TEXT(NOW(),"ggg")&amp;"　　　年　　　月　　　日",分岐工事届出日)</f>
        <v>42947</v>
      </c>
      <c r="Z15" s="763"/>
      <c r="AA15" s="763"/>
      <c r="AB15" s="763"/>
      <c r="AC15" s="763"/>
      <c r="AD15" s="763"/>
      <c r="AE15" s="763"/>
      <c r="AF15" s="763"/>
      <c r="AG15" s="763"/>
      <c r="AH15" s="763"/>
      <c r="AI15" s="763"/>
      <c r="AJ15" s="763"/>
      <c r="AK15" s="763"/>
      <c r="AL15" s="763"/>
      <c r="AM15" s="64"/>
      <c r="AN15" s="47"/>
    </row>
    <row r="16" spans="2:40">
      <c r="B16" s="47"/>
      <c r="C16" s="334"/>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52"/>
      <c r="AN16" s="47"/>
    </row>
    <row r="17" spans="2:40" ht="13.5" customHeight="1">
      <c r="B17" s="47"/>
      <c r="C17" s="334"/>
      <c r="D17" s="102"/>
      <c r="E17" s="759" t="str">
        <f>"一関市長　"&amp;市長名&amp;"　様"</f>
        <v>一関市長　勝部 修　様</v>
      </c>
      <c r="F17" s="759"/>
      <c r="G17" s="759"/>
      <c r="H17" s="759"/>
      <c r="I17" s="759"/>
      <c r="J17" s="759"/>
      <c r="K17" s="759"/>
      <c r="L17" s="759"/>
      <c r="M17" s="759"/>
      <c r="N17" s="759"/>
      <c r="O17" s="759"/>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52"/>
      <c r="AN17" s="47"/>
    </row>
    <row r="18" spans="2:40">
      <c r="B18" s="47"/>
      <c r="C18" s="334"/>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52"/>
      <c r="AN18" s="47"/>
    </row>
    <row r="19" spans="2:40" ht="13.5" customHeight="1">
      <c r="B19" s="47"/>
      <c r="C19" s="334"/>
      <c r="D19" s="102"/>
      <c r="E19" s="102"/>
      <c r="F19" s="102"/>
      <c r="G19" s="102"/>
      <c r="H19" s="102"/>
      <c r="I19" s="102"/>
      <c r="J19" s="102"/>
      <c r="K19" s="102"/>
      <c r="L19" s="102"/>
      <c r="M19" s="102"/>
      <c r="N19" s="102"/>
      <c r="O19" s="102"/>
      <c r="P19" s="102"/>
      <c r="Q19" s="762" t="s">
        <v>361</v>
      </c>
      <c r="R19" s="762"/>
      <c r="S19" s="762"/>
      <c r="T19" s="762"/>
      <c r="U19" s="762"/>
      <c r="V19" s="762"/>
      <c r="W19" s="762"/>
      <c r="X19" s="102"/>
      <c r="Y19" s="760" t="str">
        <f>事業者名</f>
        <v>有限会社 脇田郷水道</v>
      </c>
      <c r="Z19" s="760"/>
      <c r="AA19" s="760"/>
      <c r="AB19" s="760"/>
      <c r="AC19" s="760"/>
      <c r="AD19" s="760"/>
      <c r="AE19" s="760"/>
      <c r="AF19" s="760"/>
      <c r="AG19" s="760"/>
      <c r="AH19" s="760"/>
      <c r="AI19" s="760"/>
      <c r="AJ19" s="760"/>
      <c r="AK19" s="760"/>
      <c r="AL19" s="769" t="s">
        <v>364</v>
      </c>
      <c r="AM19" s="52"/>
      <c r="AN19" s="47"/>
    </row>
    <row r="20" spans="2:40">
      <c r="B20" s="47"/>
      <c r="C20" s="334"/>
      <c r="D20" s="102"/>
      <c r="E20" s="102"/>
      <c r="F20" s="102"/>
      <c r="G20" s="102"/>
      <c r="H20" s="102"/>
      <c r="I20" s="102"/>
      <c r="J20" s="102"/>
      <c r="K20" s="102"/>
      <c r="L20" s="102"/>
      <c r="M20" s="102"/>
      <c r="N20" s="102"/>
      <c r="O20" s="102"/>
      <c r="P20" s="102"/>
      <c r="Q20" s="762"/>
      <c r="R20" s="762"/>
      <c r="S20" s="762"/>
      <c r="T20" s="762"/>
      <c r="U20" s="762"/>
      <c r="V20" s="762"/>
      <c r="W20" s="762"/>
      <c r="X20" s="102"/>
      <c r="Y20" s="760"/>
      <c r="Z20" s="760"/>
      <c r="AA20" s="760"/>
      <c r="AB20" s="760"/>
      <c r="AC20" s="760"/>
      <c r="AD20" s="760"/>
      <c r="AE20" s="760"/>
      <c r="AF20" s="760"/>
      <c r="AG20" s="760"/>
      <c r="AH20" s="760"/>
      <c r="AI20" s="760"/>
      <c r="AJ20" s="760"/>
      <c r="AK20" s="760"/>
      <c r="AL20" s="769"/>
      <c r="AM20" s="52"/>
      <c r="AN20" s="47"/>
    </row>
    <row r="21" spans="2:40" s="181" customFormat="1">
      <c r="B21" s="216"/>
      <c r="C21" s="334"/>
      <c r="D21" s="102"/>
      <c r="E21" s="102"/>
      <c r="F21" s="102"/>
      <c r="G21" s="102"/>
      <c r="H21" s="102"/>
      <c r="I21" s="102"/>
      <c r="J21" s="102"/>
      <c r="K21" s="102"/>
      <c r="L21" s="102"/>
      <c r="M21" s="102"/>
      <c r="N21" s="102"/>
      <c r="O21" s="102"/>
      <c r="P21" s="102"/>
      <c r="Q21" s="102"/>
      <c r="R21" s="320"/>
      <c r="S21" s="320"/>
      <c r="T21" s="320"/>
      <c r="U21" s="320"/>
      <c r="V21" s="320"/>
      <c r="W21" s="320"/>
      <c r="X21" s="102"/>
      <c r="Y21" s="102"/>
      <c r="Z21" s="102"/>
      <c r="AA21" s="102"/>
      <c r="AB21" s="102"/>
      <c r="AC21" s="102"/>
      <c r="AD21" s="102"/>
      <c r="AE21" s="102"/>
      <c r="AF21" s="102"/>
      <c r="AG21" s="102"/>
      <c r="AH21" s="102"/>
      <c r="AI21" s="102"/>
      <c r="AJ21" s="102"/>
      <c r="AK21" s="102"/>
      <c r="AL21" s="102"/>
      <c r="AM21" s="215"/>
      <c r="AN21" s="216"/>
    </row>
    <row r="22" spans="2:40" ht="13.5" customHeight="1">
      <c r="B22" s="47"/>
      <c r="C22" s="334"/>
      <c r="D22" s="102"/>
      <c r="E22" s="102"/>
      <c r="F22" s="102"/>
      <c r="G22" s="102"/>
      <c r="H22" s="102"/>
      <c r="I22" s="102"/>
      <c r="J22" s="102"/>
      <c r="K22" s="102"/>
      <c r="L22" s="102"/>
      <c r="M22" s="102"/>
      <c r="N22" s="102"/>
      <c r="O22" s="102"/>
      <c r="P22" s="102"/>
      <c r="Q22" s="762" t="s">
        <v>357</v>
      </c>
      <c r="R22" s="762"/>
      <c r="S22" s="762"/>
      <c r="T22" s="762"/>
      <c r="U22" s="762"/>
      <c r="V22" s="762"/>
      <c r="W22" s="762"/>
      <c r="X22" s="102"/>
      <c r="Y22" s="760" t="str">
        <f>主任技術者氏名</f>
        <v>脇田 郷一</v>
      </c>
      <c r="Z22" s="760"/>
      <c r="AA22" s="760"/>
      <c r="AB22" s="760"/>
      <c r="AC22" s="760"/>
      <c r="AD22" s="760"/>
      <c r="AE22" s="760"/>
      <c r="AF22" s="760"/>
      <c r="AG22" s="760"/>
      <c r="AH22" s="760"/>
      <c r="AI22" s="760"/>
      <c r="AJ22" s="760"/>
      <c r="AK22" s="760"/>
      <c r="AL22" s="769" t="s">
        <v>365</v>
      </c>
      <c r="AM22" s="52"/>
      <c r="AN22" s="47"/>
    </row>
    <row r="23" spans="2:40">
      <c r="B23" s="47"/>
      <c r="C23" s="334"/>
      <c r="D23" s="102"/>
      <c r="E23" s="102"/>
      <c r="F23" s="102"/>
      <c r="G23" s="102"/>
      <c r="H23" s="102"/>
      <c r="I23" s="102"/>
      <c r="J23" s="102"/>
      <c r="K23" s="102"/>
      <c r="L23" s="102"/>
      <c r="M23" s="102"/>
      <c r="N23" s="102"/>
      <c r="O23" s="102"/>
      <c r="P23" s="102"/>
      <c r="Q23" s="762"/>
      <c r="R23" s="762"/>
      <c r="S23" s="762"/>
      <c r="T23" s="762"/>
      <c r="U23" s="762"/>
      <c r="V23" s="762"/>
      <c r="W23" s="762"/>
      <c r="X23" s="102"/>
      <c r="Y23" s="760"/>
      <c r="Z23" s="760"/>
      <c r="AA23" s="760"/>
      <c r="AB23" s="760"/>
      <c r="AC23" s="760"/>
      <c r="AD23" s="760"/>
      <c r="AE23" s="760"/>
      <c r="AF23" s="760"/>
      <c r="AG23" s="760"/>
      <c r="AH23" s="760"/>
      <c r="AI23" s="760"/>
      <c r="AJ23" s="760"/>
      <c r="AK23" s="760"/>
      <c r="AL23" s="769"/>
      <c r="AM23" s="52"/>
      <c r="AN23" s="47"/>
    </row>
    <row r="24" spans="2:40" s="181" customFormat="1">
      <c r="B24" s="216"/>
      <c r="C24" s="334"/>
      <c r="D24" s="102"/>
      <c r="E24" s="102"/>
      <c r="F24" s="102"/>
      <c r="G24" s="102"/>
      <c r="H24" s="102"/>
      <c r="I24" s="102"/>
      <c r="J24" s="102"/>
      <c r="K24" s="102"/>
      <c r="L24" s="102"/>
      <c r="M24" s="102"/>
      <c r="N24" s="102"/>
      <c r="O24" s="102"/>
      <c r="P24" s="102"/>
      <c r="Q24" s="102"/>
      <c r="R24" s="320"/>
      <c r="S24" s="320"/>
      <c r="T24" s="320"/>
      <c r="U24" s="320"/>
      <c r="V24" s="320"/>
      <c r="W24" s="320"/>
      <c r="X24" s="102"/>
      <c r="Y24" s="102"/>
      <c r="Z24" s="102"/>
      <c r="AA24" s="102"/>
      <c r="AB24" s="102"/>
      <c r="AC24" s="102"/>
      <c r="AD24" s="102"/>
      <c r="AE24" s="102"/>
      <c r="AF24" s="102"/>
      <c r="AG24" s="102"/>
      <c r="AH24" s="102"/>
      <c r="AI24" s="102"/>
      <c r="AJ24" s="102"/>
      <c r="AK24" s="102"/>
      <c r="AL24" s="320"/>
      <c r="AM24" s="215"/>
      <c r="AN24" s="216"/>
    </row>
    <row r="25" spans="2:40" s="181" customFormat="1">
      <c r="B25" s="216"/>
      <c r="C25" s="334"/>
      <c r="D25" s="102"/>
      <c r="E25" s="102"/>
      <c r="F25" s="102"/>
      <c r="G25" s="102"/>
      <c r="H25" s="102"/>
      <c r="I25" s="102"/>
      <c r="J25" s="102"/>
      <c r="K25" s="102"/>
      <c r="L25" s="102"/>
      <c r="M25" s="770" t="s">
        <v>430</v>
      </c>
      <c r="N25" s="770"/>
      <c r="O25" s="770"/>
      <c r="P25" s="770"/>
      <c r="Q25" s="770"/>
      <c r="R25" s="770"/>
      <c r="S25" s="770"/>
      <c r="T25" s="770"/>
      <c r="U25" s="770"/>
      <c r="V25" s="770"/>
      <c r="W25" s="770"/>
      <c r="X25" s="102"/>
      <c r="Y25" s="760" t="str">
        <f>配管技能士</f>
        <v>脇田 郷三</v>
      </c>
      <c r="Z25" s="760"/>
      <c r="AA25" s="760"/>
      <c r="AB25" s="760"/>
      <c r="AC25" s="760"/>
      <c r="AD25" s="760"/>
      <c r="AE25" s="760"/>
      <c r="AF25" s="760"/>
      <c r="AG25" s="760"/>
      <c r="AH25" s="760"/>
      <c r="AI25" s="760"/>
      <c r="AJ25" s="760"/>
      <c r="AK25" s="760"/>
      <c r="AL25" s="769" t="s">
        <v>367</v>
      </c>
      <c r="AM25" s="215"/>
      <c r="AN25" s="216"/>
    </row>
    <row r="26" spans="2:40" s="181" customFormat="1">
      <c r="B26" s="216"/>
      <c r="C26" s="334"/>
      <c r="D26" s="102"/>
      <c r="E26" s="102"/>
      <c r="F26" s="102"/>
      <c r="G26" s="102"/>
      <c r="H26" s="102"/>
      <c r="I26" s="102"/>
      <c r="J26" s="102"/>
      <c r="K26" s="102"/>
      <c r="L26" s="102"/>
      <c r="M26" s="770" t="s">
        <v>366</v>
      </c>
      <c r="N26" s="770"/>
      <c r="O26" s="770"/>
      <c r="P26" s="770"/>
      <c r="Q26" s="770"/>
      <c r="R26" s="770"/>
      <c r="S26" s="770"/>
      <c r="T26" s="770"/>
      <c r="U26" s="770"/>
      <c r="V26" s="770"/>
      <c r="W26" s="770"/>
      <c r="X26" s="102"/>
      <c r="Y26" s="760"/>
      <c r="Z26" s="760"/>
      <c r="AA26" s="760"/>
      <c r="AB26" s="760"/>
      <c r="AC26" s="760"/>
      <c r="AD26" s="760"/>
      <c r="AE26" s="760"/>
      <c r="AF26" s="760"/>
      <c r="AG26" s="760"/>
      <c r="AH26" s="760"/>
      <c r="AI26" s="760"/>
      <c r="AJ26" s="760"/>
      <c r="AK26" s="760"/>
      <c r="AL26" s="769"/>
      <c r="AM26" s="215"/>
      <c r="AN26" s="216"/>
    </row>
    <row r="27" spans="2:40" s="181" customFormat="1">
      <c r="B27" s="216"/>
      <c r="C27" s="334"/>
      <c r="D27" s="102"/>
      <c r="E27" s="102"/>
      <c r="F27" s="102"/>
      <c r="G27" s="102"/>
      <c r="H27" s="102"/>
      <c r="I27" s="102"/>
      <c r="J27" s="102"/>
      <c r="K27" s="102"/>
      <c r="L27" s="102"/>
      <c r="M27" s="102"/>
      <c r="N27" s="364"/>
      <c r="O27" s="102"/>
      <c r="P27" s="102"/>
      <c r="Q27" s="102"/>
      <c r="R27" s="320"/>
      <c r="S27" s="320"/>
      <c r="T27" s="320"/>
      <c r="U27" s="320"/>
      <c r="V27" s="320"/>
      <c r="W27" s="320"/>
      <c r="X27" s="102"/>
      <c r="Y27" s="102"/>
      <c r="Z27" s="102"/>
      <c r="AA27" s="102"/>
      <c r="AB27" s="102"/>
      <c r="AC27" s="102"/>
      <c r="AD27" s="102"/>
      <c r="AE27" s="102"/>
      <c r="AF27" s="102"/>
      <c r="AG27" s="102"/>
      <c r="AH27" s="102"/>
      <c r="AI27" s="102"/>
      <c r="AJ27" s="102"/>
      <c r="AK27" s="102"/>
      <c r="AL27" s="320"/>
      <c r="AM27" s="215"/>
      <c r="AN27" s="216"/>
    </row>
    <row r="28" spans="2:40">
      <c r="B28" s="47"/>
      <c r="C28" s="334"/>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52"/>
      <c r="AN28" s="47"/>
    </row>
    <row r="29" spans="2:40">
      <c r="B29" s="47"/>
      <c r="C29" s="334"/>
      <c r="D29" s="364" t="s">
        <v>429</v>
      </c>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52"/>
      <c r="AN29" s="47"/>
    </row>
    <row r="30" spans="2:40">
      <c r="B30" s="47"/>
      <c r="C30" s="334"/>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52"/>
      <c r="AN30" s="47"/>
    </row>
    <row r="31" spans="2:40">
      <c r="B31" s="47"/>
      <c r="C31" s="334"/>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52"/>
      <c r="AN31" s="47"/>
    </row>
    <row r="32" spans="2:40">
      <c r="B32" s="47"/>
      <c r="C32" s="334"/>
      <c r="D32" s="102"/>
      <c r="E32" s="102"/>
      <c r="F32" s="102"/>
      <c r="G32" s="102"/>
      <c r="H32" s="102"/>
      <c r="I32" s="102"/>
      <c r="J32" s="102"/>
      <c r="K32" s="102"/>
      <c r="L32" s="102"/>
      <c r="M32" s="102"/>
      <c r="N32" s="102"/>
      <c r="O32" s="102"/>
      <c r="P32" s="102"/>
      <c r="Q32" s="102"/>
      <c r="R32" s="102"/>
      <c r="S32" s="102"/>
      <c r="T32" s="102" t="s">
        <v>102</v>
      </c>
      <c r="U32" s="102"/>
      <c r="V32" s="102"/>
      <c r="W32" s="102"/>
      <c r="X32" s="102"/>
      <c r="Y32" s="102"/>
      <c r="Z32" s="102"/>
      <c r="AA32" s="102"/>
      <c r="AB32" s="102"/>
      <c r="AC32" s="102"/>
      <c r="AD32" s="102"/>
      <c r="AE32" s="102"/>
      <c r="AF32" s="102"/>
      <c r="AG32" s="102"/>
      <c r="AH32" s="102"/>
      <c r="AI32" s="102"/>
      <c r="AJ32" s="102"/>
      <c r="AK32" s="102"/>
      <c r="AL32" s="102"/>
      <c r="AM32" s="52"/>
      <c r="AN32" s="47"/>
    </row>
    <row r="33" spans="2:40">
      <c r="B33" s="47"/>
      <c r="C33" s="334"/>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52"/>
      <c r="AN33" s="47"/>
    </row>
    <row r="34" spans="2:40">
      <c r="B34" s="47"/>
      <c r="C34" s="334"/>
      <c r="D34" s="365">
        <v>1</v>
      </c>
      <c r="E34" s="102"/>
      <c r="F34" s="514" t="s">
        <v>129</v>
      </c>
      <c r="G34" s="759"/>
      <c r="H34" s="759"/>
      <c r="I34" s="759"/>
      <c r="J34" s="759"/>
      <c r="K34" s="759"/>
      <c r="L34" s="759"/>
      <c r="M34" s="759"/>
      <c r="N34" s="759"/>
      <c r="O34" s="102"/>
      <c r="P34" s="102"/>
      <c r="Q34" s="102" t="s">
        <v>7</v>
      </c>
      <c r="R34" s="102"/>
      <c r="S34" s="102"/>
      <c r="T34" s="766" t="str">
        <f>申込者氏名</f>
        <v>一 関　太 郎</v>
      </c>
      <c r="U34" s="766"/>
      <c r="V34" s="766"/>
      <c r="W34" s="766"/>
      <c r="X34" s="766"/>
      <c r="Y34" s="766"/>
      <c r="Z34" s="766"/>
      <c r="AA34" s="766"/>
      <c r="AB34" s="766"/>
      <c r="AC34" s="766"/>
      <c r="AD34" s="766"/>
      <c r="AE34" s="766"/>
      <c r="AF34" s="766"/>
      <c r="AG34" s="766"/>
      <c r="AH34" s="766"/>
      <c r="AI34" s="766"/>
      <c r="AJ34" s="766"/>
      <c r="AK34" s="766"/>
      <c r="AL34" s="102"/>
      <c r="AM34" s="52"/>
      <c r="AN34" s="47"/>
    </row>
    <row r="35" spans="2:40">
      <c r="B35" s="47"/>
      <c r="C35" s="334"/>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52"/>
      <c r="AN35" s="47"/>
    </row>
    <row r="36" spans="2:40">
      <c r="B36" s="47"/>
      <c r="C36" s="334"/>
      <c r="D36" s="102"/>
      <c r="E36" s="102"/>
      <c r="F36" s="102"/>
      <c r="G36" s="102"/>
      <c r="H36" s="102"/>
      <c r="I36" s="102"/>
      <c r="J36" s="102"/>
      <c r="K36" s="102"/>
      <c r="L36" s="102"/>
      <c r="M36" s="102"/>
      <c r="N36" s="102"/>
      <c r="O36" s="102"/>
      <c r="P36" s="102"/>
      <c r="Q36" s="102" t="s">
        <v>15</v>
      </c>
      <c r="R36" s="102"/>
      <c r="S36" s="102"/>
      <c r="T36" s="766" t="str">
        <f>申込者住所</f>
        <v>一関市竹山町7番2号</v>
      </c>
      <c r="U36" s="766"/>
      <c r="V36" s="766"/>
      <c r="W36" s="766"/>
      <c r="X36" s="766"/>
      <c r="Y36" s="766"/>
      <c r="Z36" s="766"/>
      <c r="AA36" s="766"/>
      <c r="AB36" s="766"/>
      <c r="AC36" s="766"/>
      <c r="AD36" s="766"/>
      <c r="AE36" s="766"/>
      <c r="AF36" s="766"/>
      <c r="AG36" s="766"/>
      <c r="AH36" s="766"/>
      <c r="AI36" s="766"/>
      <c r="AJ36" s="766"/>
      <c r="AK36" s="766"/>
      <c r="AL36" s="766"/>
      <c r="AM36" s="52"/>
      <c r="AN36" s="47"/>
    </row>
    <row r="37" spans="2:40">
      <c r="B37" s="47"/>
      <c r="C37" s="334"/>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52"/>
      <c r="AN37" s="47"/>
    </row>
    <row r="38" spans="2:40">
      <c r="B38" s="47"/>
      <c r="C38" s="334"/>
      <c r="D38" s="365">
        <v>2</v>
      </c>
      <c r="E38" s="102"/>
      <c r="F38" s="759" t="s">
        <v>137</v>
      </c>
      <c r="G38" s="759"/>
      <c r="H38" s="759"/>
      <c r="I38" s="759"/>
      <c r="J38" s="759"/>
      <c r="K38" s="759"/>
      <c r="L38" s="759"/>
      <c r="M38" s="759"/>
      <c r="N38" s="759"/>
      <c r="O38" s="102"/>
      <c r="P38" s="102"/>
      <c r="Q38" s="766" t="str">
        <f>IF(工事場所判定,申込者住所,工事場所住所)</f>
        <v>一関市竹山町7番2号</v>
      </c>
      <c r="R38" s="766"/>
      <c r="S38" s="766"/>
      <c r="T38" s="766"/>
      <c r="U38" s="766"/>
      <c r="V38" s="766"/>
      <c r="W38" s="766"/>
      <c r="X38" s="766"/>
      <c r="Y38" s="766"/>
      <c r="Z38" s="766"/>
      <c r="AA38" s="766"/>
      <c r="AB38" s="766"/>
      <c r="AC38" s="766"/>
      <c r="AD38" s="766"/>
      <c r="AE38" s="766"/>
      <c r="AF38" s="766"/>
      <c r="AG38" s="766"/>
      <c r="AH38" s="766"/>
      <c r="AI38" s="766"/>
      <c r="AJ38" s="766"/>
      <c r="AK38" s="102"/>
      <c r="AL38" s="102"/>
      <c r="AM38" s="52"/>
      <c r="AN38" s="47"/>
    </row>
    <row r="39" spans="2:40">
      <c r="B39" s="47"/>
      <c r="C39" s="334"/>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52"/>
      <c r="AN39" s="47"/>
    </row>
    <row r="40" spans="2:40">
      <c r="B40" s="47"/>
      <c r="C40" s="334"/>
      <c r="D40" s="365">
        <v>3</v>
      </c>
      <c r="E40" s="102"/>
      <c r="F40" s="514" t="s">
        <v>92</v>
      </c>
      <c r="G40" s="759"/>
      <c r="H40" s="759"/>
      <c r="I40" s="759"/>
      <c r="J40" s="759"/>
      <c r="K40" s="759"/>
      <c r="L40" s="759"/>
      <c r="M40" s="759"/>
      <c r="N40" s="759"/>
      <c r="O40" s="102"/>
      <c r="P40" s="102"/>
      <c r="Q40" s="761" t="str">
        <f>工事種別</f>
        <v>新設</v>
      </c>
      <c r="R40" s="761"/>
      <c r="S40" s="761"/>
      <c r="T40" s="761"/>
      <c r="U40" s="102"/>
      <c r="V40" s="102" t="s">
        <v>93</v>
      </c>
      <c r="W40" s="102"/>
      <c r="X40" s="102"/>
      <c r="Y40" s="102"/>
      <c r="Z40" s="102"/>
      <c r="AA40" s="102" t="s">
        <v>55</v>
      </c>
      <c r="AB40" s="102"/>
      <c r="AC40" s="765" t="str">
        <f>承認番号</f>
        <v>27-001</v>
      </c>
      <c r="AD40" s="765"/>
      <c r="AE40" s="765"/>
      <c r="AF40" s="765"/>
      <c r="AG40" s="765"/>
      <c r="AH40" s="102"/>
      <c r="AI40" s="102" t="s">
        <v>56</v>
      </c>
      <c r="AJ40" s="102"/>
      <c r="AK40" s="102"/>
      <c r="AL40" s="102"/>
      <c r="AM40" s="52"/>
      <c r="AN40" s="47"/>
    </row>
    <row r="41" spans="2:40">
      <c r="B41" s="47"/>
      <c r="C41" s="334"/>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52"/>
      <c r="AN41" s="47"/>
    </row>
    <row r="42" spans="2:40">
      <c r="B42" s="47"/>
      <c r="C42" s="334"/>
      <c r="D42" s="365">
        <v>4</v>
      </c>
      <c r="E42" s="102"/>
      <c r="F42" s="514" t="s">
        <v>368</v>
      </c>
      <c r="G42" s="759"/>
      <c r="H42" s="759"/>
      <c r="I42" s="759"/>
      <c r="J42" s="759"/>
      <c r="K42" s="759"/>
      <c r="L42" s="759"/>
      <c r="M42" s="759"/>
      <c r="N42" s="759"/>
      <c r="O42" s="102"/>
      <c r="P42" s="102"/>
      <c r="Q42" s="763">
        <f ca="1">IF(ISBLANK(分岐工事予定日),TEXT(NOW(),"ggg")&amp;"　　　年　　　月　　　日",分岐工事予定日)</f>
        <v>42948</v>
      </c>
      <c r="R42" s="763"/>
      <c r="S42" s="763"/>
      <c r="T42" s="763"/>
      <c r="U42" s="763"/>
      <c r="V42" s="763"/>
      <c r="W42" s="763"/>
      <c r="X42" s="763"/>
      <c r="Y42" s="763"/>
      <c r="Z42" s="763"/>
      <c r="AA42" s="763"/>
      <c r="AB42" s="763"/>
      <c r="AC42" s="763"/>
      <c r="AD42" s="763"/>
      <c r="AE42" s="763"/>
      <c r="AF42" s="763"/>
      <c r="AG42" s="763"/>
      <c r="AH42" s="102"/>
      <c r="AI42" s="102"/>
      <c r="AJ42" s="102"/>
      <c r="AK42" s="102"/>
      <c r="AL42" s="102"/>
      <c r="AM42" s="52"/>
      <c r="AN42" s="47"/>
    </row>
    <row r="43" spans="2:40">
      <c r="B43" s="47"/>
      <c r="C43" s="334"/>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52"/>
      <c r="AN43" s="47"/>
    </row>
    <row r="44" spans="2:40">
      <c r="B44" s="47"/>
      <c r="C44" s="334"/>
      <c r="D44" s="102"/>
      <c r="E44" s="102"/>
      <c r="F44" s="102"/>
      <c r="G44" s="102"/>
      <c r="H44" s="102"/>
      <c r="I44" s="102"/>
      <c r="J44" s="102"/>
      <c r="K44" s="102"/>
      <c r="L44" s="102"/>
      <c r="M44" s="102"/>
      <c r="N44" s="102"/>
      <c r="O44" s="102"/>
      <c r="P44" s="102"/>
      <c r="Q44" s="366"/>
      <c r="R44" s="366"/>
      <c r="S44" s="366"/>
      <c r="T44" s="768">
        <f>IF(ISBLANK(分岐工事予定時刻),"午前/午後　　　時　　　分",分岐工事予定時刻)</f>
        <v>0.54166666666666663</v>
      </c>
      <c r="U44" s="768"/>
      <c r="V44" s="768"/>
      <c r="W44" s="768"/>
      <c r="X44" s="768"/>
      <c r="Y44" s="768"/>
      <c r="Z44" s="768"/>
      <c r="AA44" s="768"/>
      <c r="AB44" s="768"/>
      <c r="AC44" s="768"/>
      <c r="AD44" s="366"/>
      <c r="AE44" s="366"/>
      <c r="AF44" s="366"/>
      <c r="AG44" s="366"/>
      <c r="AH44" s="102"/>
      <c r="AI44" s="102"/>
      <c r="AJ44" s="102"/>
      <c r="AK44" s="102"/>
      <c r="AL44" s="102"/>
      <c r="AM44" s="52"/>
      <c r="AN44" s="47"/>
    </row>
    <row r="45" spans="2:40">
      <c r="B45" s="47"/>
      <c r="C45" s="334"/>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52"/>
      <c r="AN45" s="47"/>
    </row>
    <row r="46" spans="2:40">
      <c r="B46" s="47"/>
      <c r="C46" s="334"/>
      <c r="D46" s="365">
        <v>5</v>
      </c>
      <c r="E46" s="102"/>
      <c r="F46" s="102" t="s">
        <v>138</v>
      </c>
      <c r="G46" s="102"/>
      <c r="H46" s="102"/>
      <c r="I46" s="102"/>
      <c r="J46" s="102"/>
      <c r="K46" s="102"/>
      <c r="L46" s="102"/>
      <c r="M46" s="102"/>
      <c r="N46" s="102"/>
      <c r="O46" s="102"/>
      <c r="P46" s="102"/>
      <c r="Q46" s="102" t="s">
        <v>139</v>
      </c>
      <c r="R46" s="102"/>
      <c r="S46" s="102"/>
      <c r="T46" s="102"/>
      <c r="U46" s="102"/>
      <c r="V46" s="102"/>
      <c r="W46" s="102"/>
      <c r="X46" s="102"/>
      <c r="Y46" s="102"/>
      <c r="Z46" s="102"/>
      <c r="AA46" s="102"/>
      <c r="AB46" s="102"/>
      <c r="AC46" s="102"/>
      <c r="AD46" s="102"/>
      <c r="AE46" s="102"/>
      <c r="AF46" s="102"/>
      <c r="AG46" s="102"/>
      <c r="AH46" s="102"/>
      <c r="AI46" s="102"/>
      <c r="AJ46" s="102"/>
      <c r="AK46" s="102"/>
      <c r="AL46" s="102"/>
      <c r="AM46" s="52"/>
      <c r="AN46" s="47"/>
    </row>
    <row r="47" spans="2:40">
      <c r="B47" s="47"/>
      <c r="C47" s="334"/>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52"/>
      <c r="AN47" s="47"/>
    </row>
    <row r="48" spans="2:40">
      <c r="B48" s="47"/>
      <c r="C48" s="51"/>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52"/>
      <c r="AN48" s="47"/>
    </row>
    <row r="49" spans="2:40">
      <c r="B49" s="47"/>
      <c r="C49" s="51"/>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52"/>
      <c r="AN49" s="47"/>
    </row>
    <row r="50" spans="2:40">
      <c r="B50" s="47"/>
      <c r="C50" s="51"/>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52"/>
      <c r="AN50" s="47"/>
    </row>
    <row r="51" spans="2:40">
      <c r="B51" s="47"/>
      <c r="C51" s="51"/>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52"/>
      <c r="AN51" s="47"/>
    </row>
    <row r="52" spans="2:40">
      <c r="B52" s="47"/>
      <c r="C52" s="51"/>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52"/>
      <c r="AN52" s="47"/>
    </row>
    <row r="53" spans="2:40">
      <c r="B53" s="47"/>
      <c r="C53" s="51"/>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52"/>
      <c r="AN53" s="47"/>
    </row>
    <row r="54" spans="2:40">
      <c r="B54" s="47"/>
      <c r="C54" s="51"/>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52"/>
      <c r="AN54" s="47"/>
    </row>
    <row r="55" spans="2:40">
      <c r="B55" s="47"/>
      <c r="C55" s="51"/>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52"/>
      <c r="AN55" s="47"/>
    </row>
    <row r="56" spans="2:40">
      <c r="B56" s="47"/>
      <c r="C56" s="51"/>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52"/>
      <c r="AN56" s="47"/>
    </row>
    <row r="57" spans="2:40">
      <c r="B57" s="47"/>
      <c r="C57" s="5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5"/>
      <c r="AN57" s="47"/>
    </row>
    <row r="58" spans="2:40">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row>
  </sheetData>
  <sheetProtection password="D805" sheet="1" objects="1" scenarios="1"/>
  <mergeCells count="30">
    <mergeCell ref="AG3:AL3"/>
    <mergeCell ref="E17:O17"/>
    <mergeCell ref="M25:W25"/>
    <mergeCell ref="M26:W26"/>
    <mergeCell ref="Q19:W20"/>
    <mergeCell ref="Q22:W23"/>
    <mergeCell ref="T44:AC44"/>
    <mergeCell ref="AJ5:AL5"/>
    <mergeCell ref="P5:R5"/>
    <mergeCell ref="T5:X5"/>
    <mergeCell ref="Z5:AB5"/>
    <mergeCell ref="AE5:AG5"/>
    <mergeCell ref="O13:Y13"/>
    <mergeCell ref="Y25:AK26"/>
    <mergeCell ref="AL25:AL26"/>
    <mergeCell ref="Q40:T40"/>
    <mergeCell ref="AC40:AG40"/>
    <mergeCell ref="Y15:AL15"/>
    <mergeCell ref="Y19:AK20"/>
    <mergeCell ref="AL19:AL20"/>
    <mergeCell ref="Y22:AK23"/>
    <mergeCell ref="AL22:AL23"/>
    <mergeCell ref="F42:N42"/>
    <mergeCell ref="Q42:AG42"/>
    <mergeCell ref="F34:N34"/>
    <mergeCell ref="T34:AK34"/>
    <mergeCell ref="T36:AL36"/>
    <mergeCell ref="F40:N40"/>
    <mergeCell ref="F38:N38"/>
    <mergeCell ref="Q38:AJ38"/>
  </mergeCells>
  <phoneticPr fontId="3"/>
  <pageMargins left="1.1811023622047245" right="0.59055118110236227" top="1.1811023622047245" bottom="0.98425196850393704" header="0.51181102362204722" footer="0.51181102362204722"/>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89</vt:i4>
      </vt:variant>
    </vt:vector>
  </HeadingPairs>
  <TitlesOfParts>
    <vt:vector size="105" baseType="lpstr">
      <vt:lpstr>入力ｼｰﾄ</vt:lpstr>
      <vt:lpstr>工事申込書</vt:lpstr>
      <vt:lpstr>工事申込書_副</vt:lpstr>
      <vt:lpstr>設計審査申請書</vt:lpstr>
      <vt:lpstr>工事承認書</vt:lpstr>
      <vt:lpstr>材料一覧表1</vt:lpstr>
      <vt:lpstr>材料一覧表2</vt:lpstr>
      <vt:lpstr>着工届</vt:lpstr>
      <vt:lpstr>分岐工事施工届</vt:lpstr>
      <vt:lpstr>竣工検査申請書</vt:lpstr>
      <vt:lpstr>竣工検査表</vt:lpstr>
      <vt:lpstr>竣工検査願</vt:lpstr>
      <vt:lpstr>公道内使用材料表</vt:lpstr>
      <vt:lpstr>給水開始申込書</vt:lpstr>
      <vt:lpstr>工事取下届</vt:lpstr>
      <vt:lpstr>メンテナンス記録</vt:lpstr>
      <vt:lpstr>Header口径</vt:lpstr>
      <vt:lpstr>Header使用</vt:lpstr>
      <vt:lpstr>PP管</vt:lpstr>
      <vt:lpstr>PP管口径</vt:lpstr>
      <vt:lpstr>PP口径</vt:lpstr>
      <vt:lpstr>給水開始申込書!Print_Area</vt:lpstr>
      <vt:lpstr>公道内使用材料表!Print_Area</vt:lpstr>
      <vt:lpstr>工事取下届!Print_Area</vt:lpstr>
      <vt:lpstr>工事承認書!Print_Area</vt:lpstr>
      <vt:lpstr>工事申込書!Print_Area</vt:lpstr>
      <vt:lpstr>工事申込書_副!Print_Area</vt:lpstr>
      <vt:lpstr>材料一覧表1!Print_Area</vt:lpstr>
      <vt:lpstr>材料一覧表2!Print_Area</vt:lpstr>
      <vt:lpstr>竣工検査願!Print_Area</vt:lpstr>
      <vt:lpstr>竣工検査申請書!Print_Area</vt:lpstr>
      <vt:lpstr>竣工検査表!Print_Area</vt:lpstr>
      <vt:lpstr>設計審査申請書!Print_Area</vt:lpstr>
      <vt:lpstr>着工届!Print_Area</vt:lpstr>
      <vt:lpstr>分岐工事施工届!Print_Area</vt:lpstr>
      <vt:lpstr>SGP_VB管</vt:lpstr>
      <vt:lpstr>SGP口径</vt:lpstr>
      <vt:lpstr>SN</vt:lpstr>
      <vt:lpstr>Ver</vt:lpstr>
      <vt:lpstr>VP管</vt:lpstr>
      <vt:lpstr>VP口径</vt:lpstr>
      <vt:lpstr>XPEP管</vt:lpstr>
      <vt:lpstr>XPEP口径</vt:lpstr>
      <vt:lpstr>ウォータハンマ</vt:lpstr>
      <vt:lpstr>サドル分水栓価格表</vt:lpstr>
      <vt:lpstr>ﾍｯﾀﾞ配管</vt:lpstr>
      <vt:lpstr>メータ位置</vt:lpstr>
      <vt:lpstr>ﾒｰﾀ工事</vt:lpstr>
      <vt:lpstr>ライニング鋼管口径</vt:lpstr>
      <vt:lpstr>家屋所有者氏名</vt:lpstr>
      <vt:lpstr>家屋所有者住所</vt:lpstr>
      <vt:lpstr>完成申請日</vt:lpstr>
      <vt:lpstr>希望検査日</vt:lpstr>
      <vt:lpstr>給水管所有者氏名</vt:lpstr>
      <vt:lpstr>給水管所有者住所</vt:lpstr>
      <vt:lpstr>給水栓数</vt:lpstr>
      <vt:lpstr>工事開始予定日</vt:lpstr>
      <vt:lpstr>工事完成予定日</vt:lpstr>
      <vt:lpstr>工事見積額</vt:lpstr>
      <vt:lpstr>工事写真</vt:lpstr>
      <vt:lpstr>工事種別</vt:lpstr>
      <vt:lpstr>工事竣工日</vt:lpstr>
      <vt:lpstr>工事場所住所</vt:lpstr>
      <vt:lpstr>工事場所判定</vt:lpstr>
      <vt:lpstr>工事申込日</vt:lpstr>
      <vt:lpstr>工事着工日</vt:lpstr>
      <vt:lpstr>市長名</vt:lpstr>
      <vt:lpstr>止水栓オフセット</vt:lpstr>
      <vt:lpstr>事業者住所</vt:lpstr>
      <vt:lpstr>事業者代表者氏名</vt:lpstr>
      <vt:lpstr>事業者電話</vt:lpstr>
      <vt:lpstr>事業者番号</vt:lpstr>
      <vt:lpstr>事業者名</vt:lpstr>
      <vt:lpstr>主任技術者氏名</vt:lpstr>
      <vt:lpstr>主任技術者番号</vt:lpstr>
      <vt:lpstr>受水槽容積</vt:lpstr>
      <vt:lpstr>承認年月日</vt:lpstr>
      <vt:lpstr>承認番号</vt:lpstr>
      <vt:lpstr>申込者ふりがな</vt:lpstr>
      <vt:lpstr>申込者氏名</vt:lpstr>
      <vt:lpstr>申込者住所</vt:lpstr>
      <vt:lpstr>申込者電話</vt:lpstr>
      <vt:lpstr>水道メータ口径1</vt:lpstr>
      <vt:lpstr>水道メータ口径2</vt:lpstr>
      <vt:lpstr>水道メータ数</vt:lpstr>
      <vt:lpstr>水抜栓</vt:lpstr>
      <vt:lpstr>設計年月日</vt:lpstr>
      <vt:lpstr>土地所有者氏名1</vt:lpstr>
      <vt:lpstr>土地所有者氏名2</vt:lpstr>
      <vt:lpstr>土地所有者住所1</vt:lpstr>
      <vt:lpstr>土地所有者住所2</vt:lpstr>
      <vt:lpstr>道路復旧</vt:lpstr>
      <vt:lpstr>特殊機器</vt:lpstr>
      <vt:lpstr>特殊機器〇</vt:lpstr>
      <vt:lpstr>配管技能士</vt:lpstr>
      <vt:lpstr>配水管口径</vt:lpstr>
      <vt:lpstr>配水管材質</vt:lpstr>
      <vt:lpstr>不凍給水栓</vt:lpstr>
      <vt:lpstr>不凍水栓柱口径</vt:lpstr>
      <vt:lpstr>不凍水抜栓口径</vt:lpstr>
      <vt:lpstr>分岐口径</vt:lpstr>
      <vt:lpstr>分岐工事</vt:lpstr>
      <vt:lpstr>分岐工事届出日</vt:lpstr>
      <vt:lpstr>分岐工事予定時刻</vt:lpstr>
      <vt:lpstr>分岐工事予定日</vt:lpstr>
    </vt:vector>
  </TitlesOfParts>
  <Manager>佐藤國夫</Manager>
  <Company>有限会社　佐甚商店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給水装置工事申込書等作成システム</dc:title>
  <dc:creator>有限会社　佐甚商店</dc:creator>
  <cp:lastModifiedBy>Kunio</cp:lastModifiedBy>
  <cp:lastPrinted>2017-07-13T08:32:01Z</cp:lastPrinted>
  <dcterms:created xsi:type="dcterms:W3CDTF">2009-08-28T07:17:49Z</dcterms:created>
  <dcterms:modified xsi:type="dcterms:W3CDTF">2017-07-13T08:53:44Z</dcterms:modified>
</cp:coreProperties>
</file>